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<sst xmlns="http://schemas.openxmlformats.org/spreadsheetml/2006/main" count="220" uniqueCount="171">
  <si>
    <t>EUPE CORPORATION BHD</t>
  </si>
  <si>
    <t>FINANCIAL RESULT ANNOUNCEMENT</t>
  </si>
  <si>
    <t>CONSOLIDATED INCOME STATEMENT</t>
  </si>
  <si>
    <t>FOR THE 4TH QUARTER ENDED 28TH FEBRUARY 2002</t>
  </si>
  <si>
    <t xml:space="preserve">Individual Quarter </t>
  </si>
  <si>
    <t>Cumulative Quarter</t>
  </si>
  <si>
    <t>Preceding yr.</t>
  </si>
  <si>
    <t>Current yr.</t>
  </si>
  <si>
    <t>Corresponding</t>
  </si>
  <si>
    <t>to date</t>
  </si>
  <si>
    <t>Quarter</t>
  </si>
  <si>
    <t>28 Feb 02</t>
  </si>
  <si>
    <t>28 Feb 01</t>
  </si>
  <si>
    <t>RM '000</t>
  </si>
  <si>
    <t>1.</t>
  </si>
  <si>
    <t>(a)</t>
  </si>
  <si>
    <t>Revenue</t>
  </si>
  <si>
    <t>(b)</t>
  </si>
  <si>
    <t>Investment income</t>
  </si>
  <si>
    <t>(c)</t>
  </si>
  <si>
    <t>Other income including</t>
  </si>
  <si>
    <t>interest income</t>
  </si>
  <si>
    <t>2.</t>
  </si>
  <si>
    <t>Profit/(loss) before</t>
  </si>
  <si>
    <t>NPBT</t>
  </si>
  <si>
    <t>finance cost</t>
  </si>
  <si>
    <t>D</t>
  </si>
  <si>
    <t>depreciation and</t>
  </si>
  <si>
    <t xml:space="preserve">amortization, exceptional </t>
  </si>
  <si>
    <t>items, income tax, minority</t>
  </si>
  <si>
    <t>interest and extraordinary</t>
  </si>
  <si>
    <t>items</t>
  </si>
  <si>
    <t>Finance cost</t>
  </si>
  <si>
    <t>Depreciation and</t>
  </si>
  <si>
    <t>amortisation</t>
  </si>
  <si>
    <t>(d)</t>
  </si>
  <si>
    <t>Exceptional items</t>
  </si>
  <si>
    <t>(e)</t>
  </si>
  <si>
    <t>income tax,</t>
  </si>
  <si>
    <t>minority interest and</t>
  </si>
  <si>
    <t>extraordinary items</t>
  </si>
  <si>
    <t>(f)</t>
  </si>
  <si>
    <t xml:space="preserve">Share of profits and losses of </t>
  </si>
  <si>
    <t>associated companies</t>
  </si>
  <si>
    <t>(g)</t>
  </si>
  <si>
    <t>Profit/(Loss) before income tax,</t>
  </si>
  <si>
    <t>minority interests and</t>
  </si>
  <si>
    <t>(h)</t>
  </si>
  <si>
    <t>Income tax</t>
  </si>
  <si>
    <t>(i)</t>
  </si>
  <si>
    <t>Profit/(loss) after income tax,</t>
  </si>
  <si>
    <t>before deducting minority</t>
  </si>
  <si>
    <t>interest</t>
  </si>
  <si>
    <t>(ii)</t>
  </si>
  <si>
    <t>Less minority interests</t>
  </si>
  <si>
    <t>(j)</t>
  </si>
  <si>
    <t>Pre-acquisition profit/(loss), if app.</t>
  </si>
  <si>
    <t>(k)</t>
  </si>
  <si>
    <t>Net profit/(loss) from ordinary</t>
  </si>
  <si>
    <t>activities attributable to</t>
  </si>
  <si>
    <t>members of the company</t>
  </si>
  <si>
    <t>(l)</t>
  </si>
  <si>
    <t>Extraordinary items</t>
  </si>
  <si>
    <t>Less minority interest</t>
  </si>
  <si>
    <t>(iii)</t>
  </si>
  <si>
    <t>attributable to members of</t>
  </si>
  <si>
    <t>the company</t>
  </si>
  <si>
    <t>(m)</t>
  </si>
  <si>
    <t xml:space="preserve">Net profit/(loss) </t>
  </si>
  <si>
    <t>3.</t>
  </si>
  <si>
    <t>Earnings per share based</t>
  </si>
  <si>
    <t>on 2(m) above after deducting</t>
  </si>
  <si>
    <t>any provision for preference</t>
  </si>
  <si>
    <t>dividends, if any</t>
  </si>
  <si>
    <t>Basic (based on ordinary</t>
  </si>
  <si>
    <t>shares - sen)</t>
  </si>
  <si>
    <t>Fully diluted (based on ordinary</t>
  </si>
  <si>
    <t>4.</t>
  </si>
  <si>
    <t>Dividend per share (sen)</t>
  </si>
  <si>
    <t>Dividend description</t>
  </si>
  <si>
    <t xml:space="preserve">   AS AT END OF CURRENT QUARTER</t>
  </si>
  <si>
    <t>5.</t>
  </si>
  <si>
    <t>Net tangible assets per</t>
  </si>
  <si>
    <t>share (RM)</t>
  </si>
  <si>
    <t>EUPE GROUP ACCOUNTS</t>
  </si>
  <si>
    <t>CONSOLIDATED BALANCE SHEET</t>
  </si>
  <si>
    <t>As at end of</t>
  </si>
  <si>
    <t>As at</t>
  </si>
  <si>
    <t>current</t>
  </si>
  <si>
    <t>Preceeding</t>
  </si>
  <si>
    <t>quarter</t>
  </si>
  <si>
    <t>financial</t>
  </si>
  <si>
    <t>year end</t>
  </si>
  <si>
    <t>28 FEB 02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</si>
  <si>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</si>
  <si>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</si>
  <si>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</si>
  <si>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</si>
  <si>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</si>
  <si>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</si>
  <si>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</si>
  <si>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 :</t>
  </si>
  <si>
    <t>Development properties</t>
  </si>
  <si>
    <t>Land held for future development</t>
  </si>
  <si>
    <t>Current assets</t>
  </si>
  <si>
    <t>Inventories</t>
  </si>
  <si>
    <t>Trade Receivables</t>
  </si>
  <si>
    <t>Amount due from customers for contract work</t>
  </si>
  <si>
    <t>Short term investments :</t>
  </si>
  <si>
    <t>Fixed Deposit with Licensed Bank</t>
  </si>
  <si>
    <t>Cash &amp; Bank balances</t>
  </si>
  <si>
    <t>Others :</t>
  </si>
  <si>
    <t>Development Properties</t>
  </si>
  <si>
    <t>Other Deposit, Debtors &amp; Prepayments</t>
  </si>
  <si>
    <t>Sinking &amp; Redemption Fund</t>
  </si>
  <si>
    <t>Tax recoverable</t>
  </si>
  <si>
    <t>Current liabilities</t>
  </si>
  <si>
    <t>Trade Payables</t>
  </si>
  <si>
    <t>Amount due to customers for contract work</t>
  </si>
  <si>
    <t>Other Payables &amp; Accruals</t>
  </si>
  <si>
    <t>Short term borrowings :</t>
  </si>
  <si>
    <t>Bank Borrowings</t>
  </si>
  <si>
    <t>Term loan (current portion)</t>
  </si>
  <si>
    <t>Provision for taxation</t>
  </si>
  <si>
    <t>Proposed dividend</t>
  </si>
  <si>
    <t>Amount due to director</t>
  </si>
  <si>
    <t>Deposit received</t>
  </si>
  <si>
    <t>Net current assets or current liabilities</t>
  </si>
  <si>
    <t>Sharebolders' funds</t>
  </si>
  <si>
    <t>Share capital</t>
  </si>
  <si>
    <t>Reserves :</t>
  </si>
  <si>
    <t xml:space="preserve">Share premium </t>
  </si>
  <si>
    <t>Revaluation reserve</t>
  </si>
  <si>
    <t>Capital reserve</t>
  </si>
  <si>
    <t>Statutory reserve</t>
  </si>
  <si>
    <t>Retained profit</t>
  </si>
  <si>
    <t xml:space="preserve">            Reserve on consolidation</t>
  </si>
  <si>
    <t>Minority interests</t>
  </si>
  <si>
    <t>Long term borrowings :</t>
  </si>
  <si>
    <t>Term loan</t>
  </si>
  <si>
    <t>Other long term liabilities</t>
  </si>
  <si>
    <t>Deferred Taxation</t>
  </si>
  <si>
    <t>Net tangible assets per share (RM)</t>
  </si>
  <si>
    <t>NOTES</t>
  </si>
  <si>
    <t xml:space="preserve">Current </t>
  </si>
  <si>
    <t>Preceding</t>
  </si>
  <si>
    <t>Current</t>
  </si>
  <si>
    <t>Year</t>
  </si>
  <si>
    <t>year to date</t>
  </si>
  <si>
    <t>Q4</t>
  </si>
  <si>
    <t>RM('000)</t>
  </si>
  <si>
    <t>Taxation</t>
  </si>
  <si>
    <t>Current year taxation</t>
  </si>
  <si>
    <t>Real Property Gain Tax</t>
  </si>
  <si>
    <t>Transfer from deferred tax</t>
  </si>
  <si>
    <t>Under/(Over) pri\ovision for previous years</t>
  </si>
  <si>
    <t>Borrowings - secured</t>
  </si>
  <si>
    <t>Repayable within the next 12 months</t>
  </si>
  <si>
    <t>Bank overdraft</t>
  </si>
  <si>
    <t>Term loans</t>
  </si>
  <si>
    <t>Repayable after the next 12 months</t>
  </si>
  <si>
    <t>Segmental Reporting</t>
  </si>
  <si>
    <t>Profit/(Loss)</t>
  </si>
  <si>
    <t>Total assets</t>
  </si>
  <si>
    <t>before tax</t>
  </si>
  <si>
    <t>employed</t>
  </si>
  <si>
    <t>Chalet &amp; Golf Management</t>
  </si>
  <si>
    <t>Property Development</t>
  </si>
  <si>
    <t>Property Construction</t>
  </si>
  <si>
    <t>Others</t>
  </si>
  <si>
    <t xml:space="preserve">   AS AT PRECEEDING FINANCIAL YEAR 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</si>
</sst>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.00;[Red]\(#,##0.00\)"/>
  </numFmts>
  <fonts count="10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9"/>
      <color indexed="12"/>
      <name val="Arial"/>
      <family val="2"/>
    </font>
    <font>
      <u val="single"/>
      <sz val="9"/>
      <name val="Arial"/>
      <family val="0"/>
    </font>
    <font>
      <b/>
      <sz val="11"/>
      <name val="Arial"/>
      <family val="0"/>
    </font>
    <font>
      <b/>
      <u val="single"/>
      <sz val="14"/>
      <name val="Arial Condensed Bold"/>
      <family val="0"/>
    </font>
    <font>
      <b/>
      <u val="single"/>
      <sz val="11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4" xfId="0" applyNumberFormat="1" applyFont="1" applyBorder="1" applyAlignment="1" quotePrefix="1">
      <alignment horizontal="center"/>
    </xf>
    <xf numFmtId="164" fontId="2" fillId="0" borderId="9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/>
    </xf>
    <xf numFmtId="0" fontId="1" fillId="0" borderId="26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 quotePrefix="1">
      <alignment horizontal="center"/>
    </xf>
    <xf numFmtId="164" fontId="1" fillId="0" borderId="31" xfId="0" applyNumberFormat="1" applyFont="1" applyBorder="1" applyAlignment="1">
      <alignment/>
    </xf>
    <xf numFmtId="0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/>
    </xf>
    <xf numFmtId="0" fontId="1" fillId="0" borderId="32" xfId="0" applyNumberFormat="1" applyFont="1" applyBorder="1" applyAlignment="1">
      <alignment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1" fillId="0" borderId="36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4" fillId="1" borderId="38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4" fillId="1" borderId="39" xfId="0" applyNumberFormat="1" applyFont="1" applyFill="1" applyBorder="1" applyAlignment="1">
      <alignment/>
    </xf>
    <xf numFmtId="164" fontId="1" fillId="0" borderId="4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41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1" xfId="0" applyNumberFormat="1" applyFont="1" applyBorder="1" applyAlignment="1" quotePrefix="1">
      <alignment horizontal="center"/>
    </xf>
    <xf numFmtId="3" fontId="4" fillId="0" borderId="0" xfId="0" applyNumberFormat="1" applyFont="1" applyAlignment="1">
      <alignment horizontal="left"/>
    </xf>
    <xf numFmtId="164" fontId="1" fillId="0" borderId="42" xfId="0" applyNumberFormat="1" applyFont="1" applyBorder="1" applyAlignment="1">
      <alignment/>
    </xf>
    <xf numFmtId="164" fontId="5" fillId="0" borderId="41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0" borderId="41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40" xfId="0" applyNumberFormat="1" applyFont="1" applyBorder="1" applyAlignment="1">
      <alignment horizontal="right"/>
    </xf>
    <xf numFmtId="164" fontId="1" fillId="0" borderId="4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 wrapText="1"/>
    </xf>
    <xf numFmtId="164" fontId="1" fillId="0" borderId="35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4.7109375" style="1" customWidth="1"/>
    <col min="6" max="6" width="22.28125" style="1" customWidth="1"/>
    <col min="7" max="7" width="12.28125" style="3" customWidth="1"/>
    <col min="8" max="8" width="14.00390625" style="3" customWidth="1"/>
    <col min="9" max="9" width="11.421875" style="3" customWidth="1"/>
    <col min="10" max="10" width="13.7109375" style="3" customWidth="1"/>
    <col min="11" max="11" width="10.8515625" style="3" bestFit="1" customWidth="1"/>
    <col min="12" max="12" width="13.8515625" style="1" customWidth="1"/>
    <col min="13" max="16384" width="12.421875" style="1" customWidth="1"/>
  </cols>
  <sheetData>
    <row r="1" spans="2:7" ht="18.75">
      <c r="B1" s="152" t="s">
        <v>0</v>
      </c>
      <c r="G1" s="2"/>
    </row>
    <row r="2" spans="2:5" ht="12">
      <c r="B2" s="4"/>
      <c r="D2" s="5"/>
      <c r="E2" s="5"/>
    </row>
    <row r="3" ht="15">
      <c r="B3" s="151" t="s">
        <v>1</v>
      </c>
    </row>
    <row r="5" ht="15">
      <c r="B5" s="153" t="s">
        <v>2</v>
      </c>
    </row>
    <row r="6" ht="15">
      <c r="B6" s="153" t="s">
        <v>3</v>
      </c>
    </row>
    <row r="8" ht="12.75" thickBot="1">
      <c r="E8" s="7"/>
    </row>
    <row r="9" spans="2:11" ht="12.75" thickBot="1">
      <c r="B9" s="8"/>
      <c r="C9" s="9"/>
      <c r="D9" s="10"/>
      <c r="E9" s="11"/>
      <c r="F9" s="12"/>
      <c r="G9" s="141" t="s">
        <v>4</v>
      </c>
      <c r="H9" s="142"/>
      <c r="I9" s="143" t="s">
        <v>5</v>
      </c>
      <c r="J9" s="144"/>
      <c r="K9" s="13"/>
    </row>
    <row r="10" spans="2:11" ht="12">
      <c r="B10" s="14"/>
      <c r="C10" s="15"/>
      <c r="D10" s="16"/>
      <c r="E10" s="17"/>
      <c r="G10" s="18"/>
      <c r="H10" s="18" t="s">
        <v>6</v>
      </c>
      <c r="I10" s="19" t="s">
        <v>7</v>
      </c>
      <c r="J10" s="20" t="s">
        <v>6</v>
      </c>
      <c r="K10" s="13"/>
    </row>
    <row r="11" spans="2:11" ht="12">
      <c r="B11" s="14"/>
      <c r="C11" s="15"/>
      <c r="D11" s="16"/>
      <c r="E11" s="17"/>
      <c r="G11" s="21" t="s">
        <v>7</v>
      </c>
      <c r="H11" s="21" t="s">
        <v>8</v>
      </c>
      <c r="I11" s="19" t="s">
        <v>9</v>
      </c>
      <c r="J11" s="22" t="s">
        <v>9</v>
      </c>
      <c r="K11" s="13"/>
    </row>
    <row r="12" spans="2:12" ht="12">
      <c r="B12" s="14"/>
      <c r="C12" s="15"/>
      <c r="D12" s="16"/>
      <c r="E12" s="17"/>
      <c r="G12" s="23" t="s">
        <v>10</v>
      </c>
      <c r="H12" s="23" t="s">
        <v>10</v>
      </c>
      <c r="I12" s="24" t="s">
        <v>11</v>
      </c>
      <c r="J12" s="25" t="s">
        <v>12</v>
      </c>
      <c r="K12" s="13"/>
      <c r="L12" s="26"/>
    </row>
    <row r="13" spans="2:11" ht="12.75" thickBot="1">
      <c r="B13" s="27"/>
      <c r="C13" s="28"/>
      <c r="D13" s="29"/>
      <c r="E13" s="30"/>
      <c r="F13" s="31"/>
      <c r="G13" s="32" t="s">
        <v>13</v>
      </c>
      <c r="H13" s="32" t="s">
        <v>13</v>
      </c>
      <c r="I13" s="19" t="s">
        <v>13</v>
      </c>
      <c r="J13" s="33" t="s">
        <v>13</v>
      </c>
      <c r="K13" s="13"/>
    </row>
    <row r="14" spans="2:11" ht="12">
      <c r="B14" s="34"/>
      <c r="C14" s="35"/>
      <c r="E14" s="7"/>
      <c r="G14" s="36"/>
      <c r="H14" s="36"/>
      <c r="I14" s="37"/>
      <c r="J14" s="38"/>
      <c r="K14" s="13"/>
    </row>
    <row r="15" spans="2:12" ht="12.75" thickBot="1">
      <c r="B15" s="34" t="s">
        <v>14</v>
      </c>
      <c r="C15" s="39" t="s">
        <v>15</v>
      </c>
      <c r="D15" s="1" t="s">
        <v>16</v>
      </c>
      <c r="G15" s="40">
        <f>+I15-29098</f>
        <v>12986</v>
      </c>
      <c r="H15" s="40">
        <f>+J15-50189</f>
        <v>4299</v>
      </c>
      <c r="I15" s="41">
        <v>42084</v>
      </c>
      <c r="J15" s="42">
        <v>54488</v>
      </c>
      <c r="K15" s="13"/>
      <c r="L15" s="26"/>
    </row>
    <row r="16" spans="2:11" ht="12.75" thickBot="1">
      <c r="B16" s="43"/>
      <c r="C16" s="44" t="s">
        <v>17</v>
      </c>
      <c r="D16" s="45" t="s">
        <v>18</v>
      </c>
      <c r="E16" s="45"/>
      <c r="F16" s="12"/>
      <c r="G16" s="46">
        <v>0</v>
      </c>
      <c r="H16" s="46">
        <v>0</v>
      </c>
      <c r="I16" s="47">
        <v>0</v>
      </c>
      <c r="J16" s="48">
        <v>0</v>
      </c>
      <c r="K16" s="13"/>
    </row>
    <row r="17" spans="2:14" ht="12">
      <c r="B17" s="34"/>
      <c r="C17" s="39" t="s">
        <v>19</v>
      </c>
      <c r="D17" s="1" t="s">
        <v>20</v>
      </c>
      <c r="G17" s="40">
        <f>+I17-3308</f>
        <v>-967</v>
      </c>
      <c r="H17" s="40">
        <f>+J17-684</f>
        <v>1616</v>
      </c>
      <c r="I17" s="47">
        <f>1319+1+1021</f>
        <v>2341</v>
      </c>
      <c r="J17" s="49">
        <f>1279+1021</f>
        <v>2300</v>
      </c>
      <c r="K17" s="13"/>
      <c r="L17" s="26"/>
      <c r="M17" s="26"/>
      <c r="N17" s="26"/>
    </row>
    <row r="18" spans="2:14" ht="12.75" thickBot="1">
      <c r="B18" s="34"/>
      <c r="C18" s="39"/>
      <c r="D18" s="1" t="s">
        <v>21</v>
      </c>
      <c r="G18" s="50"/>
      <c r="H18" s="51"/>
      <c r="I18" s="41"/>
      <c r="J18" s="42"/>
      <c r="K18" s="13"/>
      <c r="N18" s="26"/>
    </row>
    <row r="19" spans="2:12" ht="12">
      <c r="B19" s="52" t="s">
        <v>22</v>
      </c>
      <c r="C19" s="53" t="s">
        <v>15</v>
      </c>
      <c r="D19" s="54" t="s">
        <v>23</v>
      </c>
      <c r="E19" s="54"/>
      <c r="F19" s="55"/>
      <c r="G19" s="40">
        <f>+I19-3370</f>
        <v>2861</v>
      </c>
      <c r="H19" s="40">
        <f>+J19-7503</f>
        <v>-893</v>
      </c>
      <c r="I19" s="47">
        <f>+I30-I27-I26</f>
        <v>6231</v>
      </c>
      <c r="J19" s="49">
        <f>3806+948+1115+741</f>
        <v>6610</v>
      </c>
      <c r="K19" s="13" t="s">
        <v>24</v>
      </c>
      <c r="L19" s="26"/>
    </row>
    <row r="20" spans="2:12" ht="12">
      <c r="B20" s="34"/>
      <c r="C20" s="39"/>
      <c r="D20" s="1" t="s">
        <v>25</v>
      </c>
      <c r="G20" s="56"/>
      <c r="H20" s="40"/>
      <c r="I20" s="41"/>
      <c r="J20" s="57"/>
      <c r="K20" s="13" t="s">
        <v>26</v>
      </c>
      <c r="L20" s="26"/>
    </row>
    <row r="21" spans="2:12" ht="12">
      <c r="B21" s="34"/>
      <c r="C21" s="39"/>
      <c r="D21" s="1" t="s">
        <v>27</v>
      </c>
      <c r="G21" s="56"/>
      <c r="H21" s="40"/>
      <c r="I21" s="41"/>
      <c r="J21" s="57"/>
      <c r="K21" s="13"/>
      <c r="L21" s="26"/>
    </row>
    <row r="22" spans="2:12" ht="12">
      <c r="B22" s="34"/>
      <c r="C22" s="39"/>
      <c r="D22" s="1" t="s">
        <v>28</v>
      </c>
      <c r="G22" s="56"/>
      <c r="H22" s="40"/>
      <c r="I22" s="41"/>
      <c r="J22" s="57"/>
      <c r="K22" s="13"/>
      <c r="L22" s="26"/>
    </row>
    <row r="23" spans="2:11" ht="12">
      <c r="B23" s="34"/>
      <c r="C23" s="39"/>
      <c r="D23" s="1" t="s">
        <v>29</v>
      </c>
      <c r="G23" s="56"/>
      <c r="H23" s="40"/>
      <c r="I23" s="41"/>
      <c r="J23" s="57"/>
      <c r="K23" s="13"/>
    </row>
    <row r="24" spans="2:11" ht="12">
      <c r="B24" s="34"/>
      <c r="C24" s="39"/>
      <c r="D24" s="1" t="s">
        <v>30</v>
      </c>
      <c r="G24" s="56"/>
      <c r="H24" s="40"/>
      <c r="I24" s="41"/>
      <c r="J24" s="57"/>
      <c r="K24" s="13"/>
    </row>
    <row r="25" spans="2:11" ht="12.75" thickBot="1">
      <c r="B25" s="34"/>
      <c r="C25" s="39"/>
      <c r="D25" s="1" t="s">
        <v>31</v>
      </c>
      <c r="G25" s="56"/>
      <c r="H25" s="40"/>
      <c r="I25" s="41"/>
      <c r="J25" s="42"/>
      <c r="K25" s="13"/>
    </row>
    <row r="26" spans="2:12" ht="12.75" thickBot="1">
      <c r="B26" s="43"/>
      <c r="C26" s="44" t="s">
        <v>17</v>
      </c>
      <c r="D26" s="45" t="s">
        <v>32</v>
      </c>
      <c r="E26" s="45"/>
      <c r="F26" s="12"/>
      <c r="G26" s="46">
        <f>+I26--584.9</f>
        <v>-155.10000000000002</v>
      </c>
      <c r="H26" s="46">
        <f>J26--707</f>
        <v>-241</v>
      </c>
      <c r="I26" s="47">
        <v>-740</v>
      </c>
      <c r="J26" s="48">
        <v>-948</v>
      </c>
      <c r="K26" s="13"/>
      <c r="L26" s="26"/>
    </row>
    <row r="27" spans="2:12" ht="12">
      <c r="B27" s="34"/>
      <c r="C27" s="39" t="s">
        <v>19</v>
      </c>
      <c r="D27" s="1" t="s">
        <v>33</v>
      </c>
      <c r="G27" s="40">
        <f>+I27--1446.6</f>
        <v>-506.4000000000001</v>
      </c>
      <c r="H27" s="40">
        <f>J27--1502</f>
        <v>-354</v>
      </c>
      <c r="I27" s="47">
        <v>-1953</v>
      </c>
      <c r="J27" s="49">
        <f>-1115-741</f>
        <v>-1856</v>
      </c>
      <c r="K27" s="13"/>
      <c r="L27" s="26"/>
    </row>
    <row r="28" spans="2:11" ht="12.75" thickBot="1">
      <c r="B28" s="34"/>
      <c r="C28" s="39"/>
      <c r="D28" s="1" t="s">
        <v>34</v>
      </c>
      <c r="G28" s="56"/>
      <c r="H28" s="40"/>
      <c r="I28" s="41"/>
      <c r="J28" s="42"/>
      <c r="K28" s="13"/>
    </row>
    <row r="29" spans="2:11" ht="12.75" thickBot="1">
      <c r="B29" s="43"/>
      <c r="C29" s="44" t="s">
        <v>35</v>
      </c>
      <c r="D29" s="45" t="s">
        <v>36</v>
      </c>
      <c r="E29" s="45"/>
      <c r="F29" s="12"/>
      <c r="G29" s="46">
        <v>0</v>
      </c>
      <c r="H29" s="46">
        <v>0</v>
      </c>
      <c r="I29" s="47">
        <v>0</v>
      </c>
      <c r="J29" s="48">
        <v>0</v>
      </c>
      <c r="K29" s="13"/>
    </row>
    <row r="30" spans="2:12" ht="12">
      <c r="B30" s="14"/>
      <c r="C30" s="39" t="s">
        <v>37</v>
      </c>
      <c r="D30" s="1" t="s">
        <v>23</v>
      </c>
      <c r="G30" s="56">
        <f>G27+G26+G19</f>
        <v>2199.5</v>
      </c>
      <c r="H30" s="56">
        <f>H27+H26+H19</f>
        <v>-1488</v>
      </c>
      <c r="I30" s="37">
        <v>3538</v>
      </c>
      <c r="J30" s="38">
        <f>J27+J26+J19</f>
        <v>3806</v>
      </c>
      <c r="K30" s="13"/>
      <c r="L30" s="26"/>
    </row>
    <row r="31" spans="2:11" ht="12">
      <c r="B31" s="34"/>
      <c r="C31" s="39"/>
      <c r="D31" s="1" t="s">
        <v>38</v>
      </c>
      <c r="G31" s="56"/>
      <c r="H31" s="56"/>
      <c r="I31" s="13"/>
      <c r="J31" s="58"/>
      <c r="K31" s="13"/>
    </row>
    <row r="32" spans="2:11" ht="12">
      <c r="B32" s="34"/>
      <c r="C32" s="39"/>
      <c r="D32" s="1" t="s">
        <v>39</v>
      </c>
      <c r="G32" s="56"/>
      <c r="H32" s="56"/>
      <c r="I32" s="13"/>
      <c r="J32" s="58"/>
      <c r="K32" s="13"/>
    </row>
    <row r="33" spans="2:11" ht="12">
      <c r="B33" s="34"/>
      <c r="C33" s="39"/>
      <c r="D33" s="1" t="s">
        <v>40</v>
      </c>
      <c r="G33" s="56"/>
      <c r="H33" s="56"/>
      <c r="I33" s="13"/>
      <c r="J33" s="58"/>
      <c r="K33" s="13"/>
    </row>
    <row r="34" spans="2:11" ht="12">
      <c r="B34" s="34"/>
      <c r="C34" s="39"/>
      <c r="E34" s="7"/>
      <c r="G34" s="56"/>
      <c r="H34" s="56"/>
      <c r="I34" s="13"/>
      <c r="J34" s="58"/>
      <c r="K34" s="13"/>
    </row>
    <row r="35" spans="2:11" ht="12">
      <c r="B35" s="34"/>
      <c r="C35" s="39"/>
      <c r="E35" s="7"/>
      <c r="G35" s="56"/>
      <c r="H35" s="56"/>
      <c r="I35" s="13"/>
      <c r="J35" s="58"/>
      <c r="K35" s="13"/>
    </row>
    <row r="36" spans="2:11" ht="12.75" thickBot="1">
      <c r="B36" s="34"/>
      <c r="C36" s="39"/>
      <c r="E36" s="7"/>
      <c r="G36" s="56"/>
      <c r="H36" s="56"/>
      <c r="I36" s="13"/>
      <c r="J36" s="59"/>
      <c r="K36" s="13"/>
    </row>
    <row r="37" spans="2:11" ht="12">
      <c r="B37" s="52"/>
      <c r="C37" s="53" t="s">
        <v>41</v>
      </c>
      <c r="D37" s="54" t="s">
        <v>42</v>
      </c>
      <c r="E37" s="60"/>
      <c r="F37" s="55"/>
      <c r="G37" s="61">
        <v>0</v>
      </c>
      <c r="H37" s="61">
        <v>0</v>
      </c>
      <c r="I37" s="47">
        <v>0</v>
      </c>
      <c r="J37" s="49">
        <v>0</v>
      </c>
      <c r="K37" s="13"/>
    </row>
    <row r="38" spans="2:11" ht="12.75" thickBot="1">
      <c r="B38" s="62"/>
      <c r="C38" s="63"/>
      <c r="D38" s="29" t="s">
        <v>43</v>
      </c>
      <c r="E38" s="29"/>
      <c r="F38" s="31"/>
      <c r="G38" s="50"/>
      <c r="H38" s="50"/>
      <c r="I38" s="13"/>
      <c r="J38" s="59"/>
      <c r="K38" s="13"/>
    </row>
    <row r="39" spans="2:11" ht="12">
      <c r="B39" s="34"/>
      <c r="C39" s="39" t="s">
        <v>44</v>
      </c>
      <c r="D39" s="1" t="s">
        <v>45</v>
      </c>
      <c r="G39" s="56">
        <f>G30</f>
        <v>2199.5</v>
      </c>
      <c r="H39" s="56">
        <f>H30</f>
        <v>-1488</v>
      </c>
      <c r="I39" s="37">
        <f>I30</f>
        <v>3538</v>
      </c>
      <c r="J39" s="38">
        <f>J30</f>
        <v>3806</v>
      </c>
      <c r="K39" s="13"/>
    </row>
    <row r="40" spans="2:11" ht="12">
      <c r="B40" s="34"/>
      <c r="C40" s="39"/>
      <c r="D40" s="1" t="s">
        <v>46</v>
      </c>
      <c r="G40" s="56"/>
      <c r="H40" s="56"/>
      <c r="I40" s="13"/>
      <c r="J40" s="58"/>
      <c r="K40" s="13"/>
    </row>
    <row r="41" spans="2:11" ht="12.75" thickBot="1">
      <c r="B41" s="34"/>
      <c r="C41" s="39"/>
      <c r="D41" s="1" t="s">
        <v>40</v>
      </c>
      <c r="G41" s="56"/>
      <c r="H41" s="56"/>
      <c r="I41" s="13"/>
      <c r="J41" s="59"/>
      <c r="K41" s="13"/>
    </row>
    <row r="42" spans="2:12" ht="12.75" thickBot="1">
      <c r="B42" s="43"/>
      <c r="C42" s="44" t="s">
        <v>47</v>
      </c>
      <c r="D42" s="45" t="s">
        <v>48</v>
      </c>
      <c r="E42" s="45"/>
      <c r="F42" s="12"/>
      <c r="G42" s="46">
        <f>+I42--61</f>
        <v>-288</v>
      </c>
      <c r="H42" s="46">
        <f>J42--2075</f>
        <v>1623</v>
      </c>
      <c r="I42" s="47">
        <v>-349</v>
      </c>
      <c r="J42" s="48">
        <v>-452</v>
      </c>
      <c r="K42" s="13"/>
      <c r="L42" s="26"/>
    </row>
    <row r="43" spans="2:11" ht="12">
      <c r="B43" s="34"/>
      <c r="C43" s="39" t="s">
        <v>49</v>
      </c>
      <c r="D43" s="1" t="s">
        <v>50</v>
      </c>
      <c r="G43" s="56">
        <f>G39+G42</f>
        <v>1911.5</v>
      </c>
      <c r="H43" s="56">
        <f>H39+H42</f>
        <v>135</v>
      </c>
      <c r="I43" s="37">
        <f>I39+I42</f>
        <v>3189</v>
      </c>
      <c r="J43" s="38">
        <f>J39+J42</f>
        <v>3354</v>
      </c>
      <c r="K43" s="13"/>
    </row>
    <row r="44" spans="2:11" ht="12">
      <c r="B44" s="34"/>
      <c r="C44" s="39" t="s">
        <v>49</v>
      </c>
      <c r="D44" s="1" t="s">
        <v>51</v>
      </c>
      <c r="G44" s="56"/>
      <c r="H44" s="56"/>
      <c r="I44" s="13"/>
      <c r="J44" s="58"/>
      <c r="K44" s="13"/>
    </row>
    <row r="45" spans="2:11" ht="12.75" thickBot="1">
      <c r="B45" s="34"/>
      <c r="C45" s="39"/>
      <c r="D45" s="1" t="s">
        <v>52</v>
      </c>
      <c r="G45" s="56"/>
      <c r="H45" s="56"/>
      <c r="I45" s="13"/>
      <c r="J45" s="59"/>
      <c r="K45" s="13"/>
    </row>
    <row r="46" spans="2:11" ht="12.75" thickBot="1">
      <c r="B46" s="43"/>
      <c r="C46" s="44" t="s">
        <v>53</v>
      </c>
      <c r="D46" s="45" t="s">
        <v>54</v>
      </c>
      <c r="E46" s="45"/>
      <c r="F46" s="12"/>
      <c r="G46" s="46">
        <f>+I46-0</f>
        <v>0</v>
      </c>
      <c r="H46" s="46">
        <v>0</v>
      </c>
      <c r="I46" s="47">
        <v>0</v>
      </c>
      <c r="J46" s="48">
        <v>0</v>
      </c>
      <c r="K46" s="13"/>
    </row>
    <row r="47" spans="2:11" ht="12.75" thickBot="1">
      <c r="B47" s="43"/>
      <c r="C47" s="44" t="s">
        <v>55</v>
      </c>
      <c r="D47" s="45" t="s">
        <v>56</v>
      </c>
      <c r="E47" s="45"/>
      <c r="F47" s="12"/>
      <c r="G47" s="46">
        <v>0</v>
      </c>
      <c r="H47" s="46">
        <v>0</v>
      </c>
      <c r="I47" s="47">
        <v>0</v>
      </c>
      <c r="J47" s="48">
        <v>0</v>
      </c>
      <c r="K47" s="13"/>
    </row>
    <row r="48" spans="2:12" ht="12">
      <c r="B48" s="34"/>
      <c r="C48" s="39" t="s">
        <v>57</v>
      </c>
      <c r="D48" s="1" t="s">
        <v>58</v>
      </c>
      <c r="G48" s="56">
        <f>SUM(G43:G46)</f>
        <v>1911.5</v>
      </c>
      <c r="H48" s="56">
        <f>H43</f>
        <v>135</v>
      </c>
      <c r="I48" s="37">
        <f>SUM(I43:I46)</f>
        <v>3189</v>
      </c>
      <c r="J48" s="38">
        <f>J43</f>
        <v>3354</v>
      </c>
      <c r="K48" s="13"/>
      <c r="L48" s="26"/>
    </row>
    <row r="49" spans="2:11" ht="12">
      <c r="B49" s="34"/>
      <c r="C49" s="39"/>
      <c r="D49" s="1" t="s">
        <v>59</v>
      </c>
      <c r="G49" s="56"/>
      <c r="H49" s="56"/>
      <c r="I49" s="13"/>
      <c r="J49" s="58"/>
      <c r="K49" s="13"/>
    </row>
    <row r="50" spans="2:11" ht="12.75" thickBot="1">
      <c r="B50" s="34"/>
      <c r="C50" s="39"/>
      <c r="D50" s="1" t="s">
        <v>60</v>
      </c>
      <c r="G50" s="56"/>
      <c r="H50" s="56"/>
      <c r="I50" s="13"/>
      <c r="J50" s="59"/>
      <c r="K50" s="13"/>
    </row>
    <row r="51" spans="2:11" ht="12">
      <c r="B51" s="52"/>
      <c r="C51" s="53" t="s">
        <v>61</v>
      </c>
      <c r="D51" s="54" t="s">
        <v>62</v>
      </c>
      <c r="E51" s="54"/>
      <c r="F51" s="55"/>
      <c r="G51" s="61">
        <v>0</v>
      </c>
      <c r="H51" s="61">
        <v>0</v>
      </c>
      <c r="I51" s="47">
        <v>0</v>
      </c>
      <c r="J51" s="49">
        <v>0</v>
      </c>
      <c r="K51" s="13"/>
    </row>
    <row r="52" spans="2:11" ht="12.75" thickBot="1">
      <c r="B52" s="34"/>
      <c r="C52" s="39" t="s">
        <v>49</v>
      </c>
      <c r="E52" s="7"/>
      <c r="G52" s="51"/>
      <c r="H52" s="51"/>
      <c r="I52" s="41"/>
      <c r="J52" s="42"/>
      <c r="K52" s="13"/>
    </row>
    <row r="53" spans="2:11" ht="12.75" thickBot="1">
      <c r="B53" s="43"/>
      <c r="C53" s="44" t="s">
        <v>53</v>
      </c>
      <c r="D53" s="45" t="s">
        <v>63</v>
      </c>
      <c r="E53" s="64"/>
      <c r="F53" s="12"/>
      <c r="G53" s="46">
        <v>0</v>
      </c>
      <c r="H53" s="46">
        <v>0</v>
      </c>
      <c r="I53" s="47">
        <v>0</v>
      </c>
      <c r="J53" s="48">
        <v>0</v>
      </c>
      <c r="K53" s="13"/>
    </row>
    <row r="54" spans="2:11" ht="12">
      <c r="B54" s="34"/>
      <c r="C54" s="39" t="s">
        <v>64</v>
      </c>
      <c r="D54" s="1" t="s">
        <v>62</v>
      </c>
      <c r="G54" s="40">
        <v>0</v>
      </c>
      <c r="H54" s="40">
        <v>0</v>
      </c>
      <c r="I54" s="47">
        <v>0</v>
      </c>
      <c r="J54" s="49">
        <v>0</v>
      </c>
      <c r="K54" s="13"/>
    </row>
    <row r="55" spans="2:11" ht="12">
      <c r="B55" s="34"/>
      <c r="C55" s="39"/>
      <c r="D55" s="1" t="s">
        <v>65</v>
      </c>
      <c r="G55" s="40"/>
      <c r="H55" s="40"/>
      <c r="I55" s="41"/>
      <c r="J55" s="57"/>
      <c r="K55" s="13"/>
    </row>
    <row r="56" spans="2:11" ht="12.75" thickBot="1">
      <c r="B56" s="34"/>
      <c r="C56" s="39"/>
      <c r="D56" s="1" t="s">
        <v>66</v>
      </c>
      <c r="G56" s="56"/>
      <c r="H56" s="56"/>
      <c r="I56" s="13"/>
      <c r="J56" s="59"/>
      <c r="K56" s="13"/>
    </row>
    <row r="57" spans="2:11" ht="12">
      <c r="B57" s="65"/>
      <c r="C57" s="53" t="s">
        <v>67</v>
      </c>
      <c r="D57" s="54" t="s">
        <v>68</v>
      </c>
      <c r="E57" s="54"/>
      <c r="F57" s="55"/>
      <c r="G57" s="36">
        <f>SUM(G48:G56)</f>
        <v>1911.5</v>
      </c>
      <c r="H57" s="36">
        <f>H48</f>
        <v>135</v>
      </c>
      <c r="I57" s="37">
        <f>SUM(I48:I56)</f>
        <v>3189</v>
      </c>
      <c r="J57" s="38">
        <f>J48</f>
        <v>3354</v>
      </c>
      <c r="K57" s="13"/>
    </row>
    <row r="58" spans="2:11" ht="12">
      <c r="B58" s="66"/>
      <c r="C58" s="39"/>
      <c r="D58" s="67" t="s">
        <v>65</v>
      </c>
      <c r="E58" s="67"/>
      <c r="F58" s="35"/>
      <c r="G58" s="56"/>
      <c r="H58" s="56"/>
      <c r="I58" s="13"/>
      <c r="J58" s="58"/>
      <c r="K58" s="13"/>
    </row>
    <row r="59" spans="2:11" ht="12">
      <c r="B59" s="66"/>
      <c r="C59" s="39"/>
      <c r="D59" s="1" t="s">
        <v>66</v>
      </c>
      <c r="G59" s="56"/>
      <c r="H59" s="56"/>
      <c r="I59" s="13"/>
      <c r="J59" s="58"/>
      <c r="K59" s="13"/>
    </row>
    <row r="60" spans="2:11" ht="12.75" thickBot="1">
      <c r="B60" s="68"/>
      <c r="C60" s="69"/>
      <c r="D60" s="70"/>
      <c r="E60" s="70"/>
      <c r="F60" s="70"/>
      <c r="G60" s="71"/>
      <c r="H60" s="71"/>
      <c r="I60" s="72"/>
      <c r="J60" s="59"/>
      <c r="K60" s="13"/>
    </row>
    <row r="61" spans="2:11" ht="12">
      <c r="B61" s="34" t="s">
        <v>69</v>
      </c>
      <c r="C61" s="39" t="s">
        <v>15</v>
      </c>
      <c r="D61" s="1" t="s">
        <v>70</v>
      </c>
      <c r="F61" s="73"/>
      <c r="G61" s="56"/>
      <c r="H61" s="56"/>
      <c r="J61" s="38"/>
      <c r="K61" s="13"/>
    </row>
    <row r="62" spans="2:11" ht="12">
      <c r="B62" s="66"/>
      <c r="C62" s="39"/>
      <c r="D62" s="1" t="s">
        <v>71</v>
      </c>
      <c r="F62" s="7"/>
      <c r="G62" s="56"/>
      <c r="H62" s="56"/>
      <c r="J62" s="58"/>
      <c r="K62" s="13"/>
    </row>
    <row r="63" spans="2:11" ht="12">
      <c r="B63" s="66"/>
      <c r="C63" s="39"/>
      <c r="D63" s="1" t="s">
        <v>72</v>
      </c>
      <c r="F63" s="7"/>
      <c r="G63" s="56"/>
      <c r="H63" s="56"/>
      <c r="J63" s="58"/>
      <c r="K63" s="13"/>
    </row>
    <row r="64" spans="2:11" ht="12.75" thickBot="1">
      <c r="B64" s="66"/>
      <c r="C64" s="39"/>
      <c r="D64" s="1" t="s">
        <v>73</v>
      </c>
      <c r="F64" s="7"/>
      <c r="G64" s="56"/>
      <c r="H64" s="56"/>
      <c r="J64" s="59"/>
      <c r="K64" s="13"/>
    </row>
    <row r="65" spans="2:11" ht="12">
      <c r="B65" s="52"/>
      <c r="C65" s="53" t="s">
        <v>49</v>
      </c>
      <c r="D65" s="54" t="s">
        <v>74</v>
      </c>
      <c r="E65" s="54"/>
      <c r="F65" s="54"/>
      <c r="G65" s="74">
        <f>G57/128000*100</f>
        <v>1.493359375</v>
      </c>
      <c r="H65" s="74">
        <f>H57/128000*100</f>
        <v>0.10546875</v>
      </c>
      <c r="I65" s="75">
        <f>I57/128000*100</f>
        <v>2.49140625</v>
      </c>
      <c r="J65" s="76">
        <f>J57/128000*100</f>
        <v>2.6203125000000003</v>
      </c>
      <c r="K65" s="13"/>
    </row>
    <row r="66" spans="2:11" ht="12.75" thickBot="1">
      <c r="B66" s="62"/>
      <c r="C66" s="63"/>
      <c r="D66" s="29" t="s">
        <v>75</v>
      </c>
      <c r="E66" s="29"/>
      <c r="F66" s="29"/>
      <c r="G66" s="50"/>
      <c r="H66" s="50"/>
      <c r="I66" s="77"/>
      <c r="J66" s="59"/>
      <c r="K66" s="13"/>
    </row>
    <row r="67" spans="2:11" ht="12">
      <c r="B67" s="34"/>
      <c r="C67" s="39" t="s">
        <v>53</v>
      </c>
      <c r="D67" s="1" t="s">
        <v>76</v>
      </c>
      <c r="G67" s="56"/>
      <c r="H67" s="56"/>
      <c r="J67" s="38"/>
      <c r="K67" s="13"/>
    </row>
    <row r="68" spans="2:11" ht="12.75" thickBot="1">
      <c r="B68" s="78"/>
      <c r="C68" s="69"/>
      <c r="D68" s="70" t="s">
        <v>75</v>
      </c>
      <c r="E68" s="70"/>
      <c r="F68" s="70"/>
      <c r="G68" s="71"/>
      <c r="H68" s="71"/>
      <c r="I68" s="72"/>
      <c r="J68" s="59"/>
      <c r="K68" s="13"/>
    </row>
    <row r="69" spans="2:11" ht="12.75" thickBot="1">
      <c r="B69" s="79" t="s">
        <v>77</v>
      </c>
      <c r="C69" s="39" t="s">
        <v>15</v>
      </c>
      <c r="D69" s="1" t="s">
        <v>78</v>
      </c>
      <c r="E69" s="80"/>
      <c r="F69" s="81"/>
      <c r="G69" s="82"/>
      <c r="H69" s="82"/>
      <c r="I69" s="83"/>
      <c r="J69" s="38"/>
      <c r="K69" s="13"/>
    </row>
    <row r="70" spans="2:11" ht="12">
      <c r="B70" s="84"/>
      <c r="C70" s="85" t="s">
        <v>17</v>
      </c>
      <c r="D70" s="73" t="s">
        <v>79</v>
      </c>
      <c r="G70" s="56"/>
      <c r="H70" s="56"/>
      <c r="J70" s="38"/>
      <c r="K70" s="13"/>
    </row>
    <row r="71" spans="2:11" ht="12.75" thickBot="1">
      <c r="B71" s="78"/>
      <c r="C71" s="69"/>
      <c r="D71" s="70" t="s">
        <v>75</v>
      </c>
      <c r="E71" s="78"/>
      <c r="F71" s="70"/>
      <c r="G71" s="71"/>
      <c r="H71" s="71"/>
      <c r="I71" s="86"/>
      <c r="J71" s="59"/>
      <c r="K71" s="13"/>
    </row>
    <row r="72" spans="2:11" s="7" customFormat="1" ht="12.75" thickBot="1">
      <c r="B72" s="81"/>
      <c r="C72" s="87"/>
      <c r="D72" s="81"/>
      <c r="E72" s="81"/>
      <c r="F72" s="81"/>
      <c r="G72" s="88"/>
      <c r="H72" s="88"/>
      <c r="I72" s="89"/>
      <c r="J72" s="89"/>
      <c r="K72" s="13"/>
    </row>
    <row r="73" spans="2:10" ht="36" customHeight="1" thickBot="1">
      <c r="B73" s="90"/>
      <c r="C73" s="91"/>
      <c r="D73" s="92"/>
      <c r="E73" s="7"/>
      <c r="F73" s="7"/>
      <c r="G73" s="145" t="s">
        <v>80</v>
      </c>
      <c r="H73" s="149"/>
      <c r="I73" s="145" t="s">
        <v>170</v>
      </c>
      <c r="J73" s="146"/>
    </row>
    <row r="74" spans="2:10" ht="12.75" hidden="1" thickBot="1">
      <c r="B74" s="93"/>
      <c r="C74" s="94"/>
      <c r="D74" s="95"/>
      <c r="E74" s="7"/>
      <c r="F74" s="7"/>
      <c r="G74" s="147"/>
      <c r="H74" s="150"/>
      <c r="I74" s="147"/>
      <c r="J74" s="148"/>
    </row>
    <row r="75" spans="2:10" ht="12">
      <c r="B75" s="90" t="s">
        <v>81</v>
      </c>
      <c r="C75" s="96"/>
      <c r="D75" s="92" t="s">
        <v>82</v>
      </c>
      <c r="E75" s="60"/>
      <c r="F75" s="73"/>
      <c r="G75" s="135">
        <f>+H159/128000000</f>
        <v>1.5106095625</v>
      </c>
      <c r="H75" s="136"/>
      <c r="I75" s="135">
        <f>+J159/128000000</f>
        <v>1.5061100234375</v>
      </c>
      <c r="J75" s="139"/>
    </row>
    <row r="76" spans="2:10" ht="12.75" thickBot="1">
      <c r="B76" s="93"/>
      <c r="C76" s="94"/>
      <c r="D76" s="95" t="s">
        <v>83</v>
      </c>
      <c r="E76" s="78"/>
      <c r="F76" s="70"/>
      <c r="G76" s="137"/>
      <c r="H76" s="138"/>
      <c r="I76" s="137"/>
      <c r="J76" s="140"/>
    </row>
    <row r="77" spans="2:11" ht="12">
      <c r="B77" s="7"/>
      <c r="C77" s="97"/>
      <c r="D77" s="7"/>
      <c r="E77" s="7"/>
      <c r="F77" s="7"/>
      <c r="G77" s="13"/>
      <c r="H77" s="13"/>
      <c r="I77" s="13"/>
      <c r="J77" s="13"/>
      <c r="K77" s="13"/>
    </row>
    <row r="78" spans="2:11" ht="12">
      <c r="B78" s="7"/>
      <c r="C78" s="97"/>
      <c r="D78" s="7"/>
      <c r="E78" s="7"/>
      <c r="F78" s="7"/>
      <c r="G78" s="13"/>
      <c r="H78" s="13"/>
      <c r="I78" s="13"/>
      <c r="J78" s="13"/>
      <c r="K78" s="13"/>
    </row>
    <row r="79" spans="2:11" ht="12">
      <c r="B79" s="7"/>
      <c r="C79" s="97"/>
      <c r="D79" s="7"/>
      <c r="E79" s="7"/>
      <c r="F79" s="7"/>
      <c r="G79" s="13"/>
      <c r="H79" s="13"/>
      <c r="I79" s="13"/>
      <c r="J79" s="13"/>
      <c r="K79" s="13"/>
    </row>
    <row r="80" spans="2:11" ht="12">
      <c r="B80" s="7"/>
      <c r="C80" s="97"/>
      <c r="D80" s="7"/>
      <c r="E80" s="7"/>
      <c r="F80" s="7"/>
      <c r="G80" s="13"/>
      <c r="H80" s="13"/>
      <c r="I80" s="13"/>
      <c r="J80" s="13"/>
      <c r="K80" s="13"/>
    </row>
    <row r="81" spans="2:11" ht="12">
      <c r="B81" s="7"/>
      <c r="C81" s="97"/>
      <c r="D81" s="7"/>
      <c r="E81" s="7"/>
      <c r="F81" s="7"/>
      <c r="G81" s="13"/>
      <c r="H81" s="13"/>
      <c r="I81" s="13"/>
      <c r="J81" s="13"/>
      <c r="K81" s="13"/>
    </row>
    <row r="82" spans="2:10" ht="12">
      <c r="B82" s="7"/>
      <c r="C82" s="7"/>
      <c r="D82" s="7"/>
      <c r="E82" s="7"/>
      <c r="F82" s="7"/>
      <c r="G82" s="13"/>
      <c r="H82" s="13"/>
      <c r="I82" s="13"/>
      <c r="J82" s="13"/>
    </row>
    <row r="83" spans="2:7" ht="15">
      <c r="B83" s="154" t="s">
        <v>84</v>
      </c>
      <c r="E83" s="16"/>
      <c r="G83" s="2"/>
    </row>
    <row r="84" spans="2:5" ht="15">
      <c r="B84" s="154" t="s">
        <v>85</v>
      </c>
      <c r="E84" s="16"/>
    </row>
    <row r="85" spans="8:10" ht="12">
      <c r="H85" s="98" t="s">
        <v>86</v>
      </c>
      <c r="J85" s="98" t="s">
        <v>87</v>
      </c>
    </row>
    <row r="86" spans="8:10" ht="12">
      <c r="H86" s="98" t="s">
        <v>88</v>
      </c>
      <c r="J86" s="98" t="s">
        <v>89</v>
      </c>
    </row>
    <row r="87" spans="4:10" ht="12">
      <c r="D87" s="16"/>
      <c r="E87" s="16"/>
      <c r="H87" s="98" t="s">
        <v>90</v>
      </c>
      <c r="J87" s="98" t="s">
        <v>91</v>
      </c>
    </row>
    <row r="88" ht="12">
      <c r="J88" s="98" t="s">
        <v>92</v>
      </c>
    </row>
    <row r="89" spans="4:10" ht="12">
      <c r="D89" s="16"/>
      <c r="E89" s="16"/>
      <c r="H89" s="99" t="s">
        <v>93</v>
      </c>
      <c r="I89" s="100"/>
      <c r="J89" s="100" t="s">
        <v>12</v>
      </c>
    </row>
    <row r="90" spans="4:10" ht="12">
      <c r="D90" s="16"/>
      <c r="E90" s="16"/>
      <c r="H90" s="98" t="s">
        <v>94</v>
      </c>
      <c r="J90" s="98" t="s">
        <v>94</v>
      </c>
    </row>
    <row r="91" spans="4:10" ht="12">
      <c r="D91" s="16"/>
      <c r="E91" s="16"/>
      <c r="H91" s="98"/>
      <c r="J91" s="98"/>
    </row>
    <row r="92" spans="2:10" ht="12">
      <c r="B92" s="101">
        <v>1</v>
      </c>
      <c r="D92" s="1" t="s">
        <v>95</v>
      </c>
      <c r="H92" s="3">
        <v>76612091</v>
      </c>
      <c r="J92" s="3">
        <v>76285816</v>
      </c>
    </row>
    <row r="93" ht="12">
      <c r="B93" s="101"/>
    </row>
    <row r="94" spans="2:10" ht="12">
      <c r="B94" s="101">
        <v>2</v>
      </c>
      <c r="D94" s="1" t="s">
        <v>96</v>
      </c>
      <c r="H94" s="3">
        <v>18637000</v>
      </c>
      <c r="J94" s="3">
        <v>18637000</v>
      </c>
    </row>
    <row r="95" ht="12">
      <c r="B95" s="101"/>
    </row>
    <row r="96" spans="2:10" ht="12">
      <c r="B96" s="101">
        <v>3</v>
      </c>
      <c r="D96" s="1" t="s">
        <v>97</v>
      </c>
      <c r="H96" s="3">
        <v>30000</v>
      </c>
      <c r="J96" s="3">
        <v>30000</v>
      </c>
    </row>
    <row r="97" ht="12">
      <c r="B97" s="101"/>
    </row>
    <row r="98" spans="2:10" ht="12">
      <c r="B98" s="101">
        <v>4</v>
      </c>
      <c r="D98" s="1" t="s">
        <v>98</v>
      </c>
      <c r="H98" s="3">
        <v>0</v>
      </c>
      <c r="J98" s="3">
        <v>0</v>
      </c>
    </row>
    <row r="99" ht="12">
      <c r="B99" s="101"/>
    </row>
    <row r="100" spans="2:10" ht="12">
      <c r="B100" s="101">
        <v>5</v>
      </c>
      <c r="D100" s="1" t="s">
        <v>99</v>
      </c>
      <c r="H100" s="3">
        <v>0</v>
      </c>
      <c r="J100" s="3">
        <v>0</v>
      </c>
    </row>
    <row r="101" ht="12">
      <c r="B101" s="101"/>
    </row>
    <row r="102" spans="2:10" ht="12">
      <c r="B102" s="101">
        <v>6</v>
      </c>
      <c r="D102" s="1" t="s">
        <v>100</v>
      </c>
      <c r="H102" s="3">
        <v>0</v>
      </c>
      <c r="J102" s="3">
        <v>0</v>
      </c>
    </row>
    <row r="103" ht="12">
      <c r="B103" s="101"/>
    </row>
    <row r="104" spans="2:4" ht="12">
      <c r="B104" s="101">
        <v>7</v>
      </c>
      <c r="D104" s="1" t="s">
        <v>101</v>
      </c>
    </row>
    <row r="105" ht="12">
      <c r="B105" s="101"/>
    </row>
    <row r="106" spans="2:10" ht="12">
      <c r="B106" s="101"/>
      <c r="F106" s="1" t="s">
        <v>102</v>
      </c>
      <c r="H106" s="3">
        <v>89267089</v>
      </c>
      <c r="J106" s="3">
        <v>67867515</v>
      </c>
    </row>
    <row r="107" ht="12">
      <c r="B107" s="101"/>
    </row>
    <row r="108" spans="2:10" ht="12">
      <c r="B108" s="101"/>
      <c r="F108" s="1" t="s">
        <v>103</v>
      </c>
      <c r="H108" s="3">
        <v>2367174</v>
      </c>
      <c r="J108" s="3">
        <v>2367174</v>
      </c>
    </row>
    <row r="109" ht="12">
      <c r="B109" s="101"/>
    </row>
    <row r="110" spans="2:5" ht="12">
      <c r="B110" s="101">
        <v>8</v>
      </c>
      <c r="D110" s="102" t="s">
        <v>104</v>
      </c>
      <c r="E110" s="102"/>
    </row>
    <row r="111" spans="2:5" ht="12">
      <c r="B111" s="101"/>
      <c r="D111" s="102"/>
      <c r="E111" s="102"/>
    </row>
    <row r="112" spans="2:10" ht="12">
      <c r="B112" s="101"/>
      <c r="D112" s="102"/>
      <c r="E112" s="1" t="s">
        <v>105</v>
      </c>
      <c r="H112" s="103">
        <v>16590422</v>
      </c>
      <c r="I112" s="13"/>
      <c r="J112" s="103">
        <v>18648692</v>
      </c>
    </row>
    <row r="113" spans="2:10" ht="12">
      <c r="B113" s="101"/>
      <c r="D113" s="102"/>
      <c r="E113" s="1" t="s">
        <v>106</v>
      </c>
      <c r="H113" s="104">
        <f>12243824+418160</f>
        <v>12661984</v>
      </c>
      <c r="I113" s="13"/>
      <c r="J113" s="104">
        <f>7976958+604238</f>
        <v>8581196</v>
      </c>
    </row>
    <row r="114" spans="2:10" ht="12">
      <c r="B114" s="101"/>
      <c r="D114" s="102"/>
      <c r="E114" s="1" t="s">
        <v>107</v>
      </c>
      <c r="H114" s="104">
        <v>0</v>
      </c>
      <c r="I114" s="13"/>
      <c r="J114" s="104">
        <v>119796</v>
      </c>
    </row>
    <row r="115" spans="2:10" ht="12">
      <c r="B115" s="101"/>
      <c r="D115" s="102"/>
      <c r="E115" s="1" t="s">
        <v>108</v>
      </c>
      <c r="H115" s="104"/>
      <c r="I115" s="13"/>
      <c r="J115" s="104"/>
    </row>
    <row r="116" spans="2:10" ht="12">
      <c r="B116" s="101"/>
      <c r="D116" s="102"/>
      <c r="E116" s="102"/>
      <c r="F116" s="1" t="s">
        <v>109</v>
      </c>
      <c r="H116" s="104">
        <v>1713182</v>
      </c>
      <c r="I116" s="13"/>
      <c r="J116" s="104">
        <v>9820909</v>
      </c>
    </row>
    <row r="117" spans="2:11" ht="12">
      <c r="B117" s="101"/>
      <c r="E117" s="1" t="s">
        <v>110</v>
      </c>
      <c r="H117" s="104">
        <v>1774589</v>
      </c>
      <c r="I117" s="13"/>
      <c r="J117" s="104">
        <v>3992681</v>
      </c>
      <c r="K117" s="105"/>
    </row>
    <row r="118" spans="2:11" ht="12">
      <c r="B118" s="101"/>
      <c r="E118" s="1" t="s">
        <v>111</v>
      </c>
      <c r="H118" s="104"/>
      <c r="J118" s="104"/>
      <c r="K118" s="105"/>
    </row>
    <row r="119" spans="2:11" ht="12">
      <c r="B119" s="101"/>
      <c r="F119" s="1" t="s">
        <v>112</v>
      </c>
      <c r="H119" s="104">
        <v>13399482</v>
      </c>
      <c r="I119" s="13"/>
      <c r="J119" s="104">
        <v>14122900</v>
      </c>
      <c r="K119" s="105"/>
    </row>
    <row r="120" spans="2:11" ht="12">
      <c r="B120" s="101"/>
      <c r="F120" s="1" t="s">
        <v>113</v>
      </c>
      <c r="H120" s="104">
        <v>2245187</v>
      </c>
      <c r="I120" s="13"/>
      <c r="J120" s="104">
        <v>1813403</v>
      </c>
      <c r="K120" s="105"/>
    </row>
    <row r="121" spans="2:11" ht="12">
      <c r="B121" s="101"/>
      <c r="F121" s="1" t="s">
        <v>114</v>
      </c>
      <c r="H121" s="104">
        <v>685428</v>
      </c>
      <c r="I121" s="13"/>
      <c r="J121" s="104">
        <v>573448</v>
      </c>
      <c r="K121" s="105"/>
    </row>
    <row r="122" spans="2:11" ht="12">
      <c r="B122" s="101"/>
      <c r="F122" s="1" t="s">
        <v>115</v>
      </c>
      <c r="H122" s="104">
        <v>630308</v>
      </c>
      <c r="I122" s="13"/>
      <c r="J122" s="104">
        <v>876941</v>
      </c>
      <c r="K122" s="105"/>
    </row>
    <row r="123" spans="2:11" ht="12">
      <c r="B123" s="101"/>
      <c r="H123" s="106"/>
      <c r="J123" s="106"/>
      <c r="K123" s="105"/>
    </row>
    <row r="124" spans="2:11" ht="12">
      <c r="B124" s="101"/>
      <c r="H124" s="107">
        <f>SUM(H112:H123)</f>
        <v>49700582</v>
      </c>
      <c r="I124" s="13"/>
      <c r="J124" s="107">
        <f>SUM(J112:J123)</f>
        <v>58549966</v>
      </c>
      <c r="K124" s="105"/>
    </row>
    <row r="125" spans="2:10" ht="12">
      <c r="B125" s="101"/>
      <c r="H125" s="13"/>
      <c r="J125" s="13"/>
    </row>
    <row r="126" spans="2:5" ht="12">
      <c r="B126" s="101">
        <v>9</v>
      </c>
      <c r="D126" s="102" t="s">
        <v>116</v>
      </c>
      <c r="E126" s="108"/>
    </row>
    <row r="127" spans="2:5" ht="12">
      <c r="B127" s="101"/>
      <c r="D127" s="102"/>
      <c r="E127" s="108"/>
    </row>
    <row r="128" spans="2:11" ht="12">
      <c r="B128" s="101"/>
      <c r="E128" s="1" t="s">
        <v>117</v>
      </c>
      <c r="F128" s="109"/>
      <c r="H128" s="103">
        <f>4666796+1552000+977650</f>
        <v>7196446</v>
      </c>
      <c r="I128" s="13"/>
      <c r="J128" s="103">
        <f>1664851+1718978+949041</f>
        <v>4332870</v>
      </c>
      <c r="K128" s="105"/>
    </row>
    <row r="129" spans="2:10" ht="12">
      <c r="B129" s="101"/>
      <c r="D129" s="102"/>
      <c r="E129" s="1" t="s">
        <v>118</v>
      </c>
      <c r="H129" s="104">
        <v>0</v>
      </c>
      <c r="I129" s="13"/>
      <c r="J129" s="104">
        <v>0</v>
      </c>
    </row>
    <row r="130" spans="2:11" ht="12">
      <c r="B130" s="101"/>
      <c r="E130" s="1" t="s">
        <v>119</v>
      </c>
      <c r="F130" s="109"/>
      <c r="H130" s="104">
        <f>2084273+440345</f>
        <v>2524618</v>
      </c>
      <c r="I130" s="13"/>
      <c r="J130" s="104">
        <f>1388677+440345</f>
        <v>1829022</v>
      </c>
      <c r="K130" s="105"/>
    </row>
    <row r="131" spans="2:11" ht="12">
      <c r="B131" s="101"/>
      <c r="E131" s="1" t="s">
        <v>120</v>
      </c>
      <c r="H131" s="104"/>
      <c r="J131" s="104"/>
      <c r="K131" s="105"/>
    </row>
    <row r="132" spans="2:11" ht="12">
      <c r="B132" s="101"/>
      <c r="F132" s="109" t="s">
        <v>121</v>
      </c>
      <c r="H132" s="104">
        <v>2442</v>
      </c>
      <c r="I132" s="13"/>
      <c r="J132" s="104">
        <v>0</v>
      </c>
      <c r="K132" s="105"/>
    </row>
    <row r="133" spans="2:11" ht="12">
      <c r="B133" s="101"/>
      <c r="F133" s="109" t="s">
        <v>122</v>
      </c>
      <c r="H133" s="104">
        <v>1942121</v>
      </c>
      <c r="I133" s="13"/>
      <c r="J133" s="104">
        <v>1897458</v>
      </c>
      <c r="K133" s="105"/>
    </row>
    <row r="134" spans="2:11" ht="12">
      <c r="B134" s="101"/>
      <c r="E134" s="1" t="s">
        <v>123</v>
      </c>
      <c r="F134" s="109"/>
      <c r="H134" s="104">
        <v>418966</v>
      </c>
      <c r="I134" s="13"/>
      <c r="J134" s="104">
        <v>374807</v>
      </c>
      <c r="K134" s="105"/>
    </row>
    <row r="135" spans="2:11" ht="12">
      <c r="B135" s="101"/>
      <c r="E135" s="1" t="s">
        <v>124</v>
      </c>
      <c r="F135" s="109"/>
      <c r="H135" s="104">
        <v>0</v>
      </c>
      <c r="I135" s="13"/>
      <c r="J135" s="104">
        <v>0</v>
      </c>
      <c r="K135" s="105"/>
    </row>
    <row r="136" spans="2:11" ht="12">
      <c r="B136" s="101"/>
      <c r="E136" s="1" t="s">
        <v>111</v>
      </c>
      <c r="F136" s="109"/>
      <c r="H136" s="104"/>
      <c r="I136" s="13"/>
      <c r="J136" s="104"/>
      <c r="K136" s="105"/>
    </row>
    <row r="137" spans="2:11" ht="12">
      <c r="B137" s="101"/>
      <c r="F137" s="1" t="s">
        <v>125</v>
      </c>
      <c r="H137" s="104">
        <v>29500</v>
      </c>
      <c r="I137" s="13"/>
      <c r="J137" s="104">
        <v>0</v>
      </c>
      <c r="K137" s="105"/>
    </row>
    <row r="138" spans="2:11" ht="12">
      <c r="B138" s="101"/>
      <c r="F138" s="1" t="s">
        <v>126</v>
      </c>
      <c r="H138" s="104">
        <v>0</v>
      </c>
      <c r="I138" s="13"/>
      <c r="J138" s="104">
        <v>0</v>
      </c>
      <c r="K138" s="105"/>
    </row>
    <row r="139" spans="2:11" ht="12">
      <c r="B139" s="101"/>
      <c r="H139" s="104"/>
      <c r="J139" s="104"/>
      <c r="K139" s="105"/>
    </row>
    <row r="140" spans="2:11" ht="12">
      <c r="B140" s="101"/>
      <c r="H140" s="110">
        <f>SUM(H128:H139)</f>
        <v>12114093</v>
      </c>
      <c r="I140" s="13"/>
      <c r="J140" s="110">
        <f>SUM(J128:J139)</f>
        <v>8434157</v>
      </c>
      <c r="K140" s="105"/>
    </row>
    <row r="141" spans="2:10" ht="12">
      <c r="B141" s="101"/>
      <c r="H141" s="13"/>
      <c r="J141" s="13"/>
    </row>
    <row r="142" spans="2:10" ht="12">
      <c r="B142" s="101">
        <v>10</v>
      </c>
      <c r="D142" s="1" t="s">
        <v>127</v>
      </c>
      <c r="H142" s="3">
        <f>H124-H140</f>
        <v>37586489</v>
      </c>
      <c r="J142" s="3">
        <f>J124-J140</f>
        <v>50115809</v>
      </c>
    </row>
    <row r="143" ht="12">
      <c r="B143" s="101"/>
    </row>
    <row r="144" spans="2:10" ht="12.75" thickBot="1">
      <c r="B144" s="101"/>
      <c r="H144" s="111">
        <f>SUM(H92:H109)+H142</f>
        <v>224499843</v>
      </c>
      <c r="J144" s="111">
        <f>SUM(J92:J109)+J142</f>
        <v>215303314</v>
      </c>
    </row>
    <row r="145" ht="12.75" thickTop="1">
      <c r="B145" s="101"/>
    </row>
    <row r="146" spans="2:5" ht="12">
      <c r="B146" s="101"/>
      <c r="D146" s="16"/>
      <c r="E146" s="16"/>
    </row>
    <row r="147" spans="2:5" ht="12">
      <c r="B147" s="101">
        <v>11</v>
      </c>
      <c r="D147" s="102" t="s">
        <v>128</v>
      </c>
      <c r="E147" s="108"/>
    </row>
    <row r="148" spans="2:5" ht="12">
      <c r="B148" s="101"/>
      <c r="D148" s="102"/>
      <c r="E148" s="108"/>
    </row>
    <row r="149" spans="2:11" ht="12">
      <c r="B149" s="101"/>
      <c r="E149" s="1" t="s">
        <v>129</v>
      </c>
      <c r="H149" s="103">
        <v>128000000</v>
      </c>
      <c r="I149" s="13"/>
      <c r="J149" s="103">
        <v>128000000</v>
      </c>
      <c r="K149" s="105"/>
    </row>
    <row r="150" spans="2:11" ht="12">
      <c r="B150" s="101"/>
      <c r="E150" s="1" t="s">
        <v>130</v>
      </c>
      <c r="H150" s="104"/>
      <c r="I150" s="13"/>
      <c r="J150" s="104"/>
      <c r="K150" s="105"/>
    </row>
    <row r="151" spans="2:11" ht="12">
      <c r="B151" s="101"/>
      <c r="F151" s="1" t="s">
        <v>131</v>
      </c>
      <c r="H151" s="104">
        <v>5982397</v>
      </c>
      <c r="I151" s="13"/>
      <c r="J151" s="104">
        <v>5982397</v>
      </c>
      <c r="K151" s="105"/>
    </row>
    <row r="152" spans="2:11" ht="12">
      <c r="B152" s="101"/>
      <c r="F152" s="1" t="s">
        <v>132</v>
      </c>
      <c r="H152" s="104">
        <v>0</v>
      </c>
      <c r="I152" s="13"/>
      <c r="J152" s="104">
        <v>0</v>
      </c>
      <c r="K152" s="105"/>
    </row>
    <row r="153" spans="2:11" ht="12">
      <c r="B153" s="101"/>
      <c r="F153" s="1" t="s">
        <v>133</v>
      </c>
      <c r="H153" s="104">
        <v>0</v>
      </c>
      <c r="I153" s="13"/>
      <c r="J153" s="104">
        <v>0</v>
      </c>
      <c r="K153" s="105"/>
    </row>
    <row r="154" spans="2:11" ht="12">
      <c r="B154" s="101"/>
      <c r="F154" s="1" t="s">
        <v>134</v>
      </c>
      <c r="H154" s="104">
        <v>0</v>
      </c>
      <c r="I154" s="13"/>
      <c r="J154" s="104">
        <v>0</v>
      </c>
      <c r="K154" s="105"/>
    </row>
    <row r="155" spans="2:11" ht="12">
      <c r="B155" s="101"/>
      <c r="F155" s="1" t="s">
        <v>135</v>
      </c>
      <c r="H155" s="104">
        <v>15365086</v>
      </c>
      <c r="I155" s="13"/>
      <c r="J155" s="104">
        <v>12175740</v>
      </c>
      <c r="K155" s="105"/>
    </row>
    <row r="156" spans="2:11" ht="12">
      <c r="B156" s="101"/>
      <c r="F156" s="1" t="s">
        <v>111</v>
      </c>
      <c r="H156" s="104"/>
      <c r="I156" s="13"/>
      <c r="J156" s="104"/>
      <c r="K156" s="105"/>
    </row>
    <row r="157" spans="2:11" ht="12">
      <c r="B157" s="101"/>
      <c r="F157" s="1" t="s">
        <v>136</v>
      </c>
      <c r="H157" s="104">
        <v>44010541</v>
      </c>
      <c r="J157" s="104">
        <v>46623946</v>
      </c>
      <c r="K157" s="105"/>
    </row>
    <row r="158" spans="2:11" ht="12">
      <c r="B158" s="101"/>
      <c r="H158" s="104"/>
      <c r="J158" s="104"/>
      <c r="K158" s="105"/>
    </row>
    <row r="159" spans="2:11" ht="12">
      <c r="B159" s="101"/>
      <c r="H159" s="110">
        <f>SUM(H149:H158)</f>
        <v>193358024</v>
      </c>
      <c r="I159" s="13"/>
      <c r="J159" s="110">
        <f>SUM(J149:J158)</f>
        <v>192782083</v>
      </c>
      <c r="K159" s="105"/>
    </row>
    <row r="160" spans="2:10" ht="12">
      <c r="B160" s="101"/>
      <c r="H160" s="13"/>
      <c r="J160" s="13"/>
    </row>
    <row r="161" spans="2:10" ht="12">
      <c r="B161" s="101">
        <v>12</v>
      </c>
      <c r="D161" s="1" t="s">
        <v>137</v>
      </c>
      <c r="H161" s="13">
        <v>100000</v>
      </c>
      <c r="J161" s="13">
        <v>0</v>
      </c>
    </row>
    <row r="162" spans="2:10" ht="12">
      <c r="B162" s="101"/>
      <c r="H162" s="13"/>
      <c r="J162" s="13"/>
    </row>
    <row r="163" spans="2:5" ht="12">
      <c r="B163" s="101">
        <v>13</v>
      </c>
      <c r="D163" s="102" t="s">
        <v>138</v>
      </c>
      <c r="E163" s="108"/>
    </row>
    <row r="164" spans="2:10" ht="12">
      <c r="B164" s="101"/>
      <c r="E164" s="1" t="s">
        <v>139</v>
      </c>
      <c r="H164" s="3">
        <v>16939362</v>
      </c>
      <c r="J164" s="3">
        <v>7454011</v>
      </c>
    </row>
    <row r="165" spans="2:10" ht="12">
      <c r="B165" s="101">
        <v>14</v>
      </c>
      <c r="D165" s="1" t="s">
        <v>140</v>
      </c>
      <c r="H165" s="3">
        <v>0</v>
      </c>
      <c r="J165" s="3">
        <v>0</v>
      </c>
    </row>
    <row r="166" ht="12">
      <c r="B166" s="101"/>
    </row>
    <row r="167" spans="2:10" ht="12">
      <c r="B167" s="101">
        <v>15</v>
      </c>
      <c r="D167" s="1" t="s">
        <v>141</v>
      </c>
      <c r="H167" s="3">
        <v>14102458</v>
      </c>
      <c r="J167" s="3">
        <v>15067220</v>
      </c>
    </row>
    <row r="168" ht="12">
      <c r="B168" s="101"/>
    </row>
    <row r="169" spans="2:10" ht="12.75" thickBot="1">
      <c r="B169" s="101"/>
      <c r="H169" s="111">
        <f>H159+H164+H167+H161</f>
        <v>224499844</v>
      </c>
      <c r="J169" s="111">
        <f>J159+J164+J167</f>
        <v>215303314</v>
      </c>
    </row>
    <row r="170" ht="12.75" thickTop="1">
      <c r="B170" s="101"/>
    </row>
    <row r="171" spans="2:10" ht="12">
      <c r="B171" s="101"/>
      <c r="H171" s="13"/>
      <c r="J171" s="13"/>
    </row>
    <row r="172" spans="2:10" ht="12">
      <c r="B172" s="101">
        <v>16</v>
      </c>
      <c r="D172" s="7" t="s">
        <v>142</v>
      </c>
      <c r="E172" s="7"/>
      <c r="F172" s="7"/>
      <c r="G172" s="13"/>
      <c r="H172" s="112">
        <f>(H159+H161)/128000000</f>
        <v>1.5113908125</v>
      </c>
      <c r="I172" s="13"/>
      <c r="J172" s="112">
        <f>J159/128000000</f>
        <v>1.5061100234375</v>
      </c>
    </row>
    <row r="173" spans="2:10" ht="12">
      <c r="B173" s="101"/>
      <c r="D173" s="7"/>
      <c r="E173" s="7"/>
      <c r="F173" s="7"/>
      <c r="G173" s="13"/>
      <c r="H173" s="13"/>
      <c r="I173" s="13"/>
      <c r="J173" s="13"/>
    </row>
    <row r="174" spans="2:10" ht="12">
      <c r="B174" s="101"/>
      <c r="D174" s="7"/>
      <c r="E174" s="7"/>
      <c r="F174" s="7"/>
      <c r="G174" s="13"/>
      <c r="H174" s="13"/>
      <c r="I174" s="13"/>
      <c r="J174" s="13"/>
    </row>
    <row r="175" spans="2:10" ht="12">
      <c r="B175" s="101"/>
      <c r="D175" s="7"/>
      <c r="E175" s="7"/>
      <c r="F175" s="7"/>
      <c r="G175" s="13"/>
      <c r="H175" s="13"/>
      <c r="I175" s="13"/>
      <c r="J175" s="13"/>
    </row>
    <row r="176" spans="2:10" ht="12">
      <c r="B176" s="101"/>
      <c r="D176" s="7"/>
      <c r="E176" s="7"/>
      <c r="F176" s="7"/>
      <c r="G176" s="13"/>
      <c r="H176" s="13"/>
      <c r="I176" s="13"/>
      <c r="J176" s="13"/>
    </row>
    <row r="177" spans="2:10" ht="12">
      <c r="B177" s="101"/>
      <c r="D177" s="7"/>
      <c r="E177" s="7"/>
      <c r="F177" s="7"/>
      <c r="G177" s="13"/>
      <c r="H177" s="13"/>
      <c r="I177" s="13"/>
      <c r="J177" s="13"/>
    </row>
    <row r="178" spans="2:10" ht="12">
      <c r="B178" s="101"/>
      <c r="D178" s="7"/>
      <c r="E178" s="7"/>
      <c r="F178" s="7"/>
      <c r="G178" s="13"/>
      <c r="H178" s="13"/>
      <c r="I178" s="13"/>
      <c r="J178" s="13"/>
    </row>
    <row r="179" spans="2:10" ht="12">
      <c r="B179" s="101"/>
      <c r="D179" s="7"/>
      <c r="E179" s="7"/>
      <c r="F179" s="7"/>
      <c r="G179" s="13"/>
      <c r="H179" s="13"/>
      <c r="I179" s="13"/>
      <c r="J179" s="13"/>
    </row>
    <row r="180" spans="2:10" ht="12">
      <c r="B180" s="101"/>
      <c r="D180" s="7"/>
      <c r="E180" s="7"/>
      <c r="F180" s="7"/>
      <c r="G180" s="13"/>
      <c r="H180" s="13"/>
      <c r="I180" s="13"/>
      <c r="J180" s="13"/>
    </row>
    <row r="181" spans="2:11" ht="12">
      <c r="B181" s="101"/>
      <c r="D181" s="16" t="s">
        <v>143</v>
      </c>
      <c r="E181" s="16"/>
      <c r="F181" s="16"/>
      <c r="H181" s="113" t="s">
        <v>144</v>
      </c>
      <c r="I181" s="113" t="s">
        <v>145</v>
      </c>
      <c r="J181" s="113" t="s">
        <v>146</v>
      </c>
      <c r="K181" s="113" t="s">
        <v>145</v>
      </c>
    </row>
    <row r="182" spans="2:11" ht="12">
      <c r="B182" s="101"/>
      <c r="H182" s="113" t="s">
        <v>147</v>
      </c>
      <c r="I182" s="113" t="s">
        <v>147</v>
      </c>
      <c r="J182" s="113" t="s">
        <v>148</v>
      </c>
      <c r="K182" s="113" t="s">
        <v>148</v>
      </c>
    </row>
    <row r="183" spans="2:11" ht="12">
      <c r="B183" s="101"/>
      <c r="H183" s="114" t="s">
        <v>149</v>
      </c>
      <c r="I183" s="114" t="s">
        <v>149</v>
      </c>
      <c r="J183" s="115" t="s">
        <v>11</v>
      </c>
      <c r="K183" s="115" t="s">
        <v>12</v>
      </c>
    </row>
    <row r="184" spans="2:11" ht="12">
      <c r="B184" s="101"/>
      <c r="H184" s="113" t="s">
        <v>150</v>
      </c>
      <c r="I184" s="113" t="s">
        <v>150</v>
      </c>
      <c r="J184" s="113" t="s">
        <v>150</v>
      </c>
      <c r="K184" s="113" t="s">
        <v>150</v>
      </c>
    </row>
    <row r="185" spans="2:11" ht="12">
      <c r="B185" s="101"/>
      <c r="D185" s="116" t="s">
        <v>14</v>
      </c>
      <c r="E185" s="116"/>
      <c r="F185" s="16" t="s">
        <v>151</v>
      </c>
      <c r="H185" s="117"/>
      <c r="I185" s="117"/>
      <c r="J185" s="117"/>
      <c r="K185" s="117"/>
    </row>
    <row r="186" spans="2:11" ht="12">
      <c r="B186" s="101"/>
      <c r="D186" s="6"/>
      <c r="E186" s="6"/>
      <c r="H186" s="113"/>
      <c r="I186" s="113"/>
      <c r="J186" s="113"/>
      <c r="K186" s="113"/>
    </row>
    <row r="187" spans="2:13" ht="12">
      <c r="B187" s="101"/>
      <c r="D187" s="6"/>
      <c r="E187" s="6"/>
      <c r="F187" s="1" t="s">
        <v>152</v>
      </c>
      <c r="H187" s="118">
        <f>+J187-791</f>
        <v>548</v>
      </c>
      <c r="I187" s="118">
        <f>+K187-1195</f>
        <v>768</v>
      </c>
      <c r="J187" s="118">
        <v>1339</v>
      </c>
      <c r="K187" s="118">
        <v>1963</v>
      </c>
      <c r="M187" s="26"/>
    </row>
    <row r="188" spans="2:13" ht="12">
      <c r="B188" s="101"/>
      <c r="D188" s="6"/>
      <c r="E188" s="6"/>
      <c r="F188" s="1" t="s">
        <v>153</v>
      </c>
      <c r="H188" s="119">
        <f>+J188-211</f>
        <v>-211</v>
      </c>
      <c r="I188" s="119">
        <f>+K188</f>
        <v>0</v>
      </c>
      <c r="J188" s="119">
        <v>0</v>
      </c>
      <c r="K188" s="119">
        <v>0</v>
      </c>
      <c r="M188" s="26"/>
    </row>
    <row r="189" spans="2:13" ht="12">
      <c r="B189" s="101"/>
      <c r="D189" s="6"/>
      <c r="E189" s="6"/>
      <c r="H189" s="118">
        <f>SUM(H187:H188)</f>
        <v>337</v>
      </c>
      <c r="I189" s="118">
        <f>SUM(I187:I188)</f>
        <v>768</v>
      </c>
      <c r="J189" s="118">
        <f>SUM(J187:J188)</f>
        <v>1339</v>
      </c>
      <c r="K189" s="118">
        <f>SUM(K187:K188)</f>
        <v>1963</v>
      </c>
      <c r="M189" s="26"/>
    </row>
    <row r="190" spans="2:13" ht="12">
      <c r="B190" s="101"/>
      <c r="D190" s="6"/>
      <c r="E190" s="6"/>
      <c r="F190" s="1" t="s">
        <v>154</v>
      </c>
      <c r="H190" s="118">
        <f>+J190+977</f>
        <v>12</v>
      </c>
      <c r="I190" s="118">
        <f>+K190-640</f>
        <v>-2155</v>
      </c>
      <c r="J190" s="118">
        <v>-965</v>
      </c>
      <c r="K190" s="118">
        <v>-1515</v>
      </c>
      <c r="M190" s="26"/>
    </row>
    <row r="191" spans="2:11" ht="12">
      <c r="B191" s="101"/>
      <c r="D191" s="6"/>
      <c r="E191" s="6"/>
      <c r="H191" s="120">
        <f>SUM(H189:H190)</f>
        <v>349</v>
      </c>
      <c r="I191" s="120">
        <f>SUM(I189:I190)</f>
        <v>-1387</v>
      </c>
      <c r="J191" s="120">
        <f>SUM(J189:J190)</f>
        <v>374</v>
      </c>
      <c r="K191" s="120">
        <f>SUM(K189:K190)</f>
        <v>448</v>
      </c>
    </row>
    <row r="192" spans="2:13" ht="12.75" thickBot="1">
      <c r="B192" s="101"/>
      <c r="D192" s="6"/>
      <c r="E192" s="6"/>
      <c r="F192" s="1" t="s">
        <v>155</v>
      </c>
      <c r="H192" s="121">
        <f>+J192-36</f>
        <v>-61</v>
      </c>
      <c r="I192" s="121">
        <f>+K192-240</f>
        <v>-236</v>
      </c>
      <c r="J192" s="121">
        <v>-25</v>
      </c>
      <c r="K192" s="121">
        <v>4</v>
      </c>
      <c r="M192" s="26"/>
    </row>
    <row r="193" spans="2:11" ht="12.75" thickBot="1">
      <c r="B193" s="101"/>
      <c r="D193" s="6"/>
      <c r="E193" s="6"/>
      <c r="H193" s="122">
        <f>H192+H191</f>
        <v>288</v>
      </c>
      <c r="I193" s="122">
        <f>I192+I191</f>
        <v>-1623</v>
      </c>
      <c r="J193" s="122">
        <f>J192+J191</f>
        <v>349</v>
      </c>
      <c r="K193" s="122">
        <f>K192+K191</f>
        <v>452</v>
      </c>
    </row>
    <row r="194" spans="2:11" ht="12.75" thickTop="1">
      <c r="B194" s="101"/>
      <c r="D194" s="6"/>
      <c r="E194" s="6"/>
      <c r="H194" s="123"/>
      <c r="I194" s="123"/>
      <c r="J194" s="123"/>
      <c r="K194" s="123"/>
    </row>
    <row r="195" spans="2:5" ht="12">
      <c r="B195" s="101"/>
      <c r="D195" s="6"/>
      <c r="E195" s="6"/>
    </row>
    <row r="196" spans="2:10" ht="12">
      <c r="B196" s="124"/>
      <c r="C196" s="124"/>
      <c r="D196" s="116" t="s">
        <v>22</v>
      </c>
      <c r="E196" s="116"/>
      <c r="F196" s="125" t="s">
        <v>156</v>
      </c>
      <c r="G196" s="126"/>
      <c r="H196" s="126"/>
      <c r="I196" s="126"/>
      <c r="J196" s="126"/>
    </row>
    <row r="197" spans="2:10" ht="12">
      <c r="B197" s="124"/>
      <c r="C197" s="124"/>
      <c r="D197" s="116"/>
      <c r="E197" s="116"/>
      <c r="F197" s="124"/>
      <c r="G197" s="126"/>
      <c r="H197" s="99" t="s">
        <v>11</v>
      </c>
      <c r="I197" s="126"/>
      <c r="J197" s="99" t="str">
        <f>+K183</f>
        <v>28 Feb 01</v>
      </c>
    </row>
    <row r="198" spans="2:10" ht="12">
      <c r="B198" s="124"/>
      <c r="C198" s="124"/>
      <c r="D198" s="116"/>
      <c r="E198" s="116"/>
      <c r="F198" s="127" t="s">
        <v>157</v>
      </c>
      <c r="G198" s="126"/>
      <c r="H198" s="98" t="s">
        <v>150</v>
      </c>
      <c r="I198" s="126"/>
      <c r="J198" s="98" t="s">
        <v>150</v>
      </c>
    </row>
    <row r="199" spans="2:10" ht="12">
      <c r="B199" s="124"/>
      <c r="C199" s="124"/>
      <c r="D199" s="116"/>
      <c r="E199" s="116"/>
      <c r="F199" s="124" t="s">
        <v>158</v>
      </c>
      <c r="G199" s="126"/>
      <c r="H199" s="128">
        <f>+H132/1000</f>
        <v>2.442</v>
      </c>
      <c r="I199" s="126"/>
      <c r="J199" s="129">
        <v>0</v>
      </c>
    </row>
    <row r="200" spans="2:13" ht="12">
      <c r="B200" s="124"/>
      <c r="C200" s="124"/>
      <c r="D200" s="116"/>
      <c r="E200" s="116"/>
      <c r="F200" s="124" t="s">
        <v>159</v>
      </c>
      <c r="G200" s="126"/>
      <c r="H200" s="129">
        <f>+H133/1000</f>
        <v>1942.121</v>
      </c>
      <c r="I200" s="126"/>
      <c r="J200" s="129">
        <v>1897</v>
      </c>
      <c r="M200" s="109"/>
    </row>
    <row r="201" spans="2:10" ht="12.75" thickBot="1">
      <c r="B201" s="124"/>
      <c r="C201" s="124"/>
      <c r="D201" s="116"/>
      <c r="E201" s="116"/>
      <c r="F201" s="124"/>
      <c r="G201" s="126"/>
      <c r="H201" s="130">
        <f>H200+H199</f>
        <v>1944.563</v>
      </c>
      <c r="I201" s="126"/>
      <c r="J201" s="130">
        <f>J200+J199</f>
        <v>1897</v>
      </c>
    </row>
    <row r="202" spans="2:10" ht="12.75" thickTop="1">
      <c r="B202" s="124"/>
      <c r="C202" s="124"/>
      <c r="D202" s="116"/>
      <c r="E202" s="116"/>
      <c r="F202" s="124"/>
      <c r="G202" s="126"/>
      <c r="H202" s="126"/>
      <c r="I202" s="126"/>
      <c r="J202" s="126"/>
    </row>
    <row r="203" spans="2:10" ht="12">
      <c r="B203" s="124"/>
      <c r="C203" s="124"/>
      <c r="D203" s="116"/>
      <c r="E203" s="116"/>
      <c r="F203" s="127" t="s">
        <v>160</v>
      </c>
      <c r="G203" s="126"/>
      <c r="H203" s="126"/>
      <c r="I203" s="126"/>
      <c r="J203" s="126"/>
    </row>
    <row r="204" spans="2:13" ht="12.75" thickBot="1">
      <c r="B204" s="124"/>
      <c r="C204" s="124"/>
      <c r="D204" s="116"/>
      <c r="E204" s="116"/>
      <c r="F204" s="124" t="s">
        <v>159</v>
      </c>
      <c r="G204" s="126"/>
      <c r="H204" s="131">
        <f>H164/1000</f>
        <v>16939.362</v>
      </c>
      <c r="I204" s="126"/>
      <c r="J204" s="131">
        <v>7454</v>
      </c>
      <c r="M204" s="109"/>
    </row>
    <row r="205" spans="2:10" ht="12.75" thickTop="1">
      <c r="B205" s="124"/>
      <c r="C205" s="124"/>
      <c r="D205" s="116"/>
      <c r="E205" s="116"/>
      <c r="F205" s="124"/>
      <c r="G205" s="126"/>
      <c r="H205" s="126"/>
      <c r="I205" s="126"/>
      <c r="J205" s="126"/>
    </row>
    <row r="206" spans="2:10" ht="12">
      <c r="B206" s="124"/>
      <c r="C206" s="124"/>
      <c r="D206" s="116"/>
      <c r="E206" s="116"/>
      <c r="F206" s="124"/>
      <c r="G206" s="126"/>
      <c r="H206" s="126"/>
      <c r="I206" s="126"/>
      <c r="J206" s="126"/>
    </row>
    <row r="207" spans="2:10" ht="12">
      <c r="B207" s="124"/>
      <c r="C207" s="124"/>
      <c r="D207" s="116"/>
      <c r="E207" s="116"/>
      <c r="G207" s="126"/>
      <c r="H207" s="126"/>
      <c r="I207" s="126"/>
      <c r="J207" s="126"/>
    </row>
    <row r="208" spans="2:10" ht="12">
      <c r="B208" s="124"/>
      <c r="C208" s="124"/>
      <c r="D208" s="116" t="s">
        <v>69</v>
      </c>
      <c r="E208" s="116"/>
      <c r="F208" s="125" t="s">
        <v>161</v>
      </c>
      <c r="H208" s="98"/>
      <c r="I208" s="98"/>
      <c r="J208" s="98"/>
    </row>
    <row r="209" spans="2:10" ht="12">
      <c r="B209" s="124"/>
      <c r="C209" s="124"/>
      <c r="D209" s="116"/>
      <c r="E209" s="116"/>
      <c r="F209" s="124"/>
      <c r="H209" s="98"/>
      <c r="I209" s="98" t="s">
        <v>162</v>
      </c>
      <c r="J209" s="98" t="s">
        <v>163</v>
      </c>
    </row>
    <row r="210" spans="2:10" ht="12">
      <c r="B210" s="124"/>
      <c r="C210" s="124"/>
      <c r="D210" s="124"/>
      <c r="E210" s="124"/>
      <c r="F210" s="124"/>
      <c r="H210" s="132" t="s">
        <v>16</v>
      </c>
      <c r="I210" s="132" t="s">
        <v>164</v>
      </c>
      <c r="J210" s="132" t="s">
        <v>165</v>
      </c>
    </row>
    <row r="211" spans="2:10" ht="12">
      <c r="B211" s="124"/>
      <c r="C211" s="124"/>
      <c r="D211" s="124"/>
      <c r="E211" s="124"/>
      <c r="H211" s="133" t="s">
        <v>150</v>
      </c>
      <c r="I211" s="133" t="s">
        <v>150</v>
      </c>
      <c r="J211" s="133" t="s">
        <v>150</v>
      </c>
    </row>
    <row r="212" spans="2:10" ht="12">
      <c r="B212" s="124"/>
      <c r="C212" s="124"/>
      <c r="D212" s="124"/>
      <c r="E212" s="124"/>
      <c r="F212" s="124" t="s">
        <v>166</v>
      </c>
      <c r="H212" s="129">
        <v>8596</v>
      </c>
      <c r="I212" s="129">
        <v>1027</v>
      </c>
      <c r="J212" s="129">
        <v>73989</v>
      </c>
    </row>
    <row r="213" spans="2:10" ht="12">
      <c r="B213" s="124"/>
      <c r="C213" s="124"/>
      <c r="D213" s="124"/>
      <c r="E213" s="124"/>
      <c r="F213" s="124" t="s">
        <v>167</v>
      </c>
      <c r="H213" s="129">
        <v>22439</v>
      </c>
      <c r="I213" s="129">
        <v>831</v>
      </c>
      <c r="J213" s="129">
        <v>134279</v>
      </c>
    </row>
    <row r="214" spans="2:10" ht="12">
      <c r="B214" s="124"/>
      <c r="C214" s="124"/>
      <c r="D214" s="124"/>
      <c r="E214" s="124"/>
      <c r="F214" s="124" t="s">
        <v>168</v>
      </c>
      <c r="H214" s="129">
        <v>9986</v>
      </c>
      <c r="I214" s="129">
        <v>1176</v>
      </c>
      <c r="J214" s="129">
        <v>2048</v>
      </c>
    </row>
    <row r="215" spans="2:10" ht="12">
      <c r="B215" s="124"/>
      <c r="C215" s="124"/>
      <c r="D215" s="124"/>
      <c r="E215" s="124"/>
      <c r="F215" s="124" t="s">
        <v>169</v>
      </c>
      <c r="H215" s="129">
        <v>1063</v>
      </c>
      <c r="I215" s="129">
        <v>504</v>
      </c>
      <c r="J215" s="129">
        <v>26298</v>
      </c>
    </row>
    <row r="216" spans="2:6" ht="12">
      <c r="B216" s="124"/>
      <c r="C216" s="124"/>
      <c r="D216" s="124"/>
      <c r="E216" s="124"/>
      <c r="F216" s="124"/>
    </row>
    <row r="217" spans="2:10" ht="12.75" thickBot="1">
      <c r="B217" s="124"/>
      <c r="C217" s="124"/>
      <c r="D217" s="124"/>
      <c r="E217" s="124"/>
      <c r="F217" s="124"/>
      <c r="H217" s="111">
        <f>SUM(H212:H215)</f>
        <v>42084</v>
      </c>
      <c r="I217" s="111">
        <f>SUM(I212:I215)</f>
        <v>3538</v>
      </c>
      <c r="J217" s="111">
        <f>SUM(J212:J215)</f>
        <v>236614</v>
      </c>
    </row>
    <row r="218" spans="2:10" ht="12.75" thickTop="1">
      <c r="B218" s="124"/>
      <c r="C218" s="124"/>
      <c r="D218" s="124"/>
      <c r="E218" s="124"/>
      <c r="F218" s="124"/>
      <c r="G218" s="126"/>
      <c r="H218" s="126"/>
      <c r="I218" s="126"/>
      <c r="J218" s="123"/>
    </row>
    <row r="219" spans="2:10" ht="12">
      <c r="B219" s="124"/>
      <c r="C219" s="124"/>
      <c r="D219" s="124"/>
      <c r="E219" s="124"/>
      <c r="F219" s="124"/>
      <c r="G219" s="126"/>
      <c r="H219" s="126"/>
      <c r="I219" s="126"/>
      <c r="J219" s="126"/>
    </row>
    <row r="220" spans="2:10" ht="12">
      <c r="B220" s="124"/>
      <c r="C220" s="124"/>
      <c r="D220" s="124"/>
      <c r="E220" s="124"/>
      <c r="F220" s="124"/>
      <c r="G220" s="126"/>
      <c r="H220" s="126"/>
      <c r="I220" s="126"/>
      <c r="J220" s="126"/>
    </row>
    <row r="221" spans="2:10" ht="12">
      <c r="B221" s="124"/>
      <c r="C221" s="124"/>
      <c r="D221" s="124"/>
      <c r="E221" s="124"/>
      <c r="F221" s="124"/>
      <c r="G221" s="126"/>
      <c r="H221" s="126"/>
      <c r="I221" s="126"/>
      <c r="J221" s="126"/>
    </row>
    <row r="222" spans="2:10" ht="12">
      <c r="B222" s="124"/>
      <c r="C222" s="124"/>
      <c r="D222" s="124"/>
      <c r="E222" s="124"/>
      <c r="F222" s="124"/>
      <c r="G222" s="126"/>
      <c r="H222" s="126"/>
      <c r="I222" s="126"/>
      <c r="J222" s="126"/>
    </row>
    <row r="223" spans="2:10" ht="12">
      <c r="B223" s="124"/>
      <c r="C223" s="124"/>
      <c r="D223" s="124"/>
      <c r="E223" s="124"/>
      <c r="F223" s="124"/>
      <c r="G223" s="126"/>
      <c r="H223" s="126"/>
      <c r="I223" s="126"/>
      <c r="J223" s="126"/>
    </row>
    <row r="224" spans="2:10" ht="12">
      <c r="B224" s="124"/>
      <c r="C224" s="124"/>
      <c r="D224" s="124"/>
      <c r="E224" s="124"/>
      <c r="F224" s="124"/>
      <c r="G224" s="126"/>
      <c r="H224" s="126"/>
      <c r="I224" s="126"/>
      <c r="J224" s="126"/>
    </row>
    <row r="225" spans="2:10" ht="12">
      <c r="B225" s="124"/>
      <c r="C225" s="124"/>
      <c r="D225" s="124"/>
      <c r="E225" s="124"/>
      <c r="F225" s="124"/>
      <c r="G225" s="126"/>
      <c r="H225" s="126"/>
      <c r="I225" s="126"/>
      <c r="J225" s="126"/>
    </row>
    <row r="226" spans="2:10" ht="12">
      <c r="B226" s="124"/>
      <c r="C226" s="124"/>
      <c r="D226" s="124"/>
      <c r="E226" s="124"/>
      <c r="F226" s="124"/>
      <c r="G226" s="126"/>
      <c r="H226" s="126"/>
      <c r="I226" s="126"/>
      <c r="J226" s="126"/>
    </row>
    <row r="227" spans="2:10" ht="12">
      <c r="B227" s="124"/>
      <c r="C227" s="124"/>
      <c r="D227" s="124"/>
      <c r="E227" s="124"/>
      <c r="F227" s="124"/>
      <c r="G227" s="126"/>
      <c r="H227" s="126"/>
      <c r="I227" s="126"/>
      <c r="J227" s="126"/>
    </row>
    <row r="228" spans="2:10" ht="12">
      <c r="B228" s="124"/>
      <c r="C228" s="134"/>
      <c r="D228" s="134"/>
      <c r="E228" s="134"/>
      <c r="F228" s="134"/>
      <c r="G228" s="98"/>
      <c r="H228" s="98"/>
      <c r="I228" s="98"/>
      <c r="J228" s="98"/>
    </row>
    <row r="229" ht="12">
      <c r="B229" s="101"/>
    </row>
  </sheetData>
  <mergeCells count="6">
    <mergeCell ref="G75:H76"/>
    <mergeCell ref="I75:J76"/>
    <mergeCell ref="G9:H9"/>
    <mergeCell ref="I9:J9"/>
    <mergeCell ref="I73:J74"/>
    <mergeCell ref="G73:H74"/>
  </mergeCells>
  <printOptions/>
  <pageMargins left="0.75" right="0.75" top="1" bottom="1" header="0.5" footer="0.5"/>
  <pageSetup fitToHeight="1" fitToWidth="1" horizontalDpi="600" verticalDpi="600" orientation="portrait" paperSize="9" scale="27" r:id="rId1"/>
  <rowBreaks count="2" manualBreakCount="2">
    <brk id="79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Asia Mgmt Services Sdn Bhd</cp:lastModifiedBy>
  <cp:lastPrinted>2002-04-30T08:00:32Z</cp:lastPrinted>
  <dcterms:created xsi:type="dcterms:W3CDTF">2002-04-26T18:14:56Z</dcterms:created>
  <dcterms:modified xsi:type="dcterms:W3CDTF">2002-04-30T08:01:19Z</dcterms:modified>
  <cp:category/>
  <cp:version/>
  <cp:contentType/>
  <cp:contentStatus/>
</cp:coreProperties>
</file>